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AB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  <c r="H17" i="1"/>
  <c r="J17" i="1"/>
  <c r="L17" i="1"/>
  <c r="O17" i="1"/>
  <c r="AB17" i="1"/>
</calcChain>
</file>

<file path=xl/sharedStrings.xml><?xml version="1.0" encoding="utf-8"?>
<sst xmlns="http://schemas.openxmlformats.org/spreadsheetml/2006/main" count="172" uniqueCount="101">
  <si>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</si>
  <si>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</si>
  <si>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</si>
  <si>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</si>
  <si>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</si>
  <si>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</si>
  <si>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</si>
  <si>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</si>
  <si>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</si>
  <si>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</si>
  <si>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</si>
  <si>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</si>
  <si>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</si>
  <si>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</si>
  <si>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</si>
  <si>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</si>
  <si>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</si>
  <si>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</si>
  <si>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</si>
  <si>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</si>
  <si>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</si>
  <si>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</si>
  <si>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</si>
  <si>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</si>
  <si>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</si>
  <si>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</si>
  <si>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</si>
  <si>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</si>
  <si>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</si>
  <si>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</si>
  <si>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</si>
  <si>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</si>
  <si>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May</t>
  </si>
  <si>
    <t>September</t>
  </si>
  <si>
    <t>P3110</t>
  </si>
  <si>
    <t>14th Finance Commission Grant Works</t>
  </si>
  <si>
    <t>October</t>
  </si>
  <si>
    <t>KRIDL</t>
  </si>
  <si>
    <t>Water Supply New Areas</t>
  </si>
  <si>
    <t>P1802</t>
  </si>
  <si>
    <t>June</t>
  </si>
  <si>
    <t>Assembly Constituency Development Works under BBMP</t>
  </si>
  <si>
    <t>P2201</t>
  </si>
  <si>
    <t>Fencing of BBMP Properties (Other than gardens, parks)</t>
  </si>
  <si>
    <t>P0607</t>
  </si>
  <si>
    <t>Nagarothana Works</t>
  </si>
  <si>
    <t>P3106</t>
  </si>
  <si>
    <t xml:space="preserve"> Chief Engineer SWD Central Zone</t>
  </si>
  <si>
    <t>ddo313</t>
  </si>
  <si>
    <t xml:space="preserve"> Assistant Executive Engineer Kempegowda Nagar South Zone</t>
  </si>
  <si>
    <t>ddo564</t>
  </si>
  <si>
    <t>Afzal pasha</t>
  </si>
  <si>
    <t>Technical Manager-3</t>
  </si>
  <si>
    <t xml:space="preserve">Development works to Indira Canteen premises at market bus stand N.R.Road in Ward no-119.  </t>
  </si>
  <si>
    <t>119-18-000044</t>
  </si>
  <si>
    <t>Dharmaraya Swamy Temple</t>
  </si>
  <si>
    <t>TECHNICAL MANAGRR-3</t>
  </si>
  <si>
    <t xml:space="preserve">Development works to Indira Kitchen at Pailwan Krishnappa road in Ward no-119  </t>
  </si>
  <si>
    <t>119-18-000042</t>
  </si>
  <si>
    <t>TECHNICAL MANAGER=3</t>
  </si>
  <si>
    <t xml:space="preserve">Balance works to Indira Kitchen at Pailwan Krishnappa road and Indira Kitchen in ward no.119  </t>
  </si>
  <si>
    <t>119-18-000043</t>
  </si>
  <si>
    <t>V Vijay</t>
  </si>
  <si>
    <t>Engagement of Gangman and Hiring of Tractor Tippers for cleaning and Maintenance of road side drains and other cleaning works in  works in ward no 119</t>
  </si>
  <si>
    <t>119-17-000030</t>
  </si>
  <si>
    <t>Providing CC road Cubbonpet main road 30th cross  in ward No 119</t>
  </si>
  <si>
    <t>119-17-000008</t>
  </si>
  <si>
    <t>Drilling of Borewell at city shed BBMP, in ward no 119</t>
  </si>
  <si>
    <t>119-18-000001</t>
  </si>
  <si>
    <t xml:space="preserve">K P Raveen </t>
  </si>
  <si>
    <t>Providing CC road and Improvements of drain in Kalasipalya surrounding area in ward no - 119</t>
  </si>
  <si>
    <t>119-15-000012</t>
  </si>
  <si>
    <t>K P Raveen</t>
  </si>
  <si>
    <t>Improvments of drain at Bamboo Bazaar area in ward no - 119</t>
  </si>
  <si>
    <t>119-15-000010</t>
  </si>
  <si>
    <t>Remodelling of Kormangala Valley (Non Jnnurm Works</t>
  </si>
  <si>
    <t>P2352</t>
  </si>
  <si>
    <t>Sri.B.P.Naveen</t>
  </si>
  <si>
    <t xml:space="preserve">Excavation of accumulated earth for preventing flood from Bamboo bazaar to KH road (Ch: 2250 to 3450m) in K-100 primary drain Ward no.119 Darmaraya Temple Audugodi </t>
  </si>
  <si>
    <t>307-15-000027</t>
  </si>
  <si>
    <t>Drilling borewells and providing water supply connection to water scarcity area in ward no 119</t>
  </si>
  <si>
    <t>119-17-000034</t>
  </si>
  <si>
    <t xml:space="preserve"> Executive Engineer Project - South Zone</t>
  </si>
  <si>
    <t>ddo422</t>
  </si>
  <si>
    <t>H.R.Pramod</t>
  </si>
  <si>
    <t>Fixing Grill to open space at C Block of Kalasipalya Wholesale Market in ward no 119 of Chickpet Divisioin</t>
  </si>
  <si>
    <t>119-16-000001</t>
  </si>
  <si>
    <t>Raman Velayutam</t>
  </si>
  <si>
    <t>Providing Asphalting to Avenue Road road from K R Market circle to OTC Road ( Raja market) in ward 119</t>
  </si>
  <si>
    <t>119-13-000031</t>
  </si>
  <si>
    <t>Emergency works in ward No 119</t>
  </si>
  <si>
    <t>119-16-000004</t>
  </si>
  <si>
    <t>Raman Velayutham</t>
  </si>
  <si>
    <t>Providing multi purpose gym equipments in kalasipalya in ward no. 119</t>
  </si>
  <si>
    <t>119-13-000007</t>
  </si>
  <si>
    <t>Maintenance and Repairs to Roads (pot hole filling)</t>
  </si>
  <si>
    <t>P0601</t>
  </si>
  <si>
    <t>Imporovements to roads at Banappa park road from 11th cross to 15th cross in ward no 119 Dharmaraya swamy temple</t>
  </si>
  <si>
    <t>119-16-000019</t>
  </si>
  <si>
    <t>Pot hole filling in Ward No 119 Asphalt and Concrete</t>
  </si>
  <si>
    <t>119-17-000001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</si>
</sst>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workbookViewId="0">
      <selection activeCell="A2" sqref="A2:XFD1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830</v>
      </c>
      <c r="B2" s="13" t="s">
        <v>32</v>
      </c>
      <c r="C2" s="13">
        <v>43225</v>
      </c>
      <c r="D2" s="5">
        <v>119</v>
      </c>
      <c r="E2" s="6" t="s">
        <v>55</v>
      </c>
      <c r="F2" s="5" t="s">
        <v>100</v>
      </c>
      <c r="G2" s="6" t="s">
        <v>99</v>
      </c>
      <c r="H2" s="5" t="str">
        <f>"000067"</f>
        <v>000067</v>
      </c>
      <c r="I2" s="4">
        <v>42982</v>
      </c>
      <c r="J2" s="5" t="str">
        <f>"000046"</f>
        <v>000046</v>
      </c>
      <c r="K2" s="4">
        <v>43096</v>
      </c>
      <c r="L2" s="5" t="str">
        <f>"000070"</f>
        <v>000070</v>
      </c>
      <c r="M2" s="4">
        <v>43098</v>
      </c>
      <c r="N2" s="5">
        <v>17</v>
      </c>
      <c r="O2" s="5" t="str">
        <f>"001000"</f>
        <v>001000</v>
      </c>
      <c r="P2" s="4">
        <v>43223</v>
      </c>
      <c r="Q2" s="7">
        <v>19.978000000000002</v>
      </c>
      <c r="R2" s="7">
        <v>2.8653</v>
      </c>
      <c r="S2" s="7">
        <v>17.1127</v>
      </c>
      <c r="T2" s="5">
        <v>39</v>
      </c>
      <c r="U2" s="4">
        <v>43225</v>
      </c>
      <c r="V2" s="5">
        <v>9845524294</v>
      </c>
      <c r="W2" s="6" t="s">
        <v>52</v>
      </c>
      <c r="X2" s="5" t="s">
        <v>29</v>
      </c>
      <c r="Y2" s="6" t="s">
        <v>30</v>
      </c>
      <c r="Z2" s="5" t="s">
        <v>50</v>
      </c>
      <c r="AA2" s="6" t="s">
        <v>49</v>
      </c>
      <c r="AB2" s="7">
        <v>0.19978000000000001</v>
      </c>
      <c r="AD2" s="8"/>
      <c r="AF2" s="8"/>
      <c r="AG2" s="8"/>
    </row>
    <row r="3" spans="1:33" x14ac:dyDescent="0.2">
      <c r="A3" s="12">
        <v>1229</v>
      </c>
      <c r="B3" s="13" t="s">
        <v>32</v>
      </c>
      <c r="C3" s="13">
        <v>43238</v>
      </c>
      <c r="D3" s="5">
        <v>119</v>
      </c>
      <c r="E3" s="6" t="s">
        <v>55</v>
      </c>
      <c r="F3" s="5" t="s">
        <v>98</v>
      </c>
      <c r="G3" s="6" t="s">
        <v>97</v>
      </c>
      <c r="H3" s="5" t="str">
        <f>"000004"</f>
        <v>000004</v>
      </c>
      <c r="I3" s="4">
        <v>42464</v>
      </c>
      <c r="J3" s="5" t="str">
        <f>"000072"</f>
        <v>000072</v>
      </c>
      <c r="K3" s="4">
        <v>42580</v>
      </c>
      <c r="L3" s="5" t="str">
        <f>"000175"</f>
        <v>000175</v>
      </c>
      <c r="M3" s="4">
        <v>42613</v>
      </c>
      <c r="N3" s="5">
        <v>16</v>
      </c>
      <c r="O3" s="5" t="str">
        <f>"001468"</f>
        <v>001468</v>
      </c>
      <c r="P3" s="4">
        <v>43236</v>
      </c>
      <c r="Q3" s="7">
        <v>19.815999999999999</v>
      </c>
      <c r="R3" s="7">
        <v>2.7759999999999998</v>
      </c>
      <c r="S3" s="7">
        <v>17.04</v>
      </c>
      <c r="T3" s="5">
        <v>52</v>
      </c>
      <c r="U3" s="4">
        <v>43238</v>
      </c>
      <c r="V3" s="5">
        <v>7760992446</v>
      </c>
      <c r="W3" s="6" t="s">
        <v>52</v>
      </c>
      <c r="X3" s="5" t="s">
        <v>96</v>
      </c>
      <c r="Y3" s="6" t="s">
        <v>95</v>
      </c>
      <c r="Z3" s="5" t="s">
        <v>50</v>
      </c>
      <c r="AA3" s="6" t="s">
        <v>49</v>
      </c>
      <c r="AB3" s="7">
        <v>0.19816</v>
      </c>
      <c r="AD3" s="8"/>
      <c r="AF3" s="8"/>
      <c r="AG3" s="8"/>
    </row>
    <row r="4" spans="1:33" x14ac:dyDescent="0.2">
      <c r="A4" s="12">
        <v>1440</v>
      </c>
      <c r="B4" s="13" t="s">
        <v>32</v>
      </c>
      <c r="C4" s="13">
        <v>43242</v>
      </c>
      <c r="D4" s="5">
        <v>119</v>
      </c>
      <c r="E4" s="6" t="s">
        <v>55</v>
      </c>
      <c r="F4" s="5" t="s">
        <v>94</v>
      </c>
      <c r="G4" s="6" t="s">
        <v>93</v>
      </c>
      <c r="H4" s="5" t="str">
        <f>"000178"</f>
        <v>000178</v>
      </c>
      <c r="I4" s="4">
        <v>42080</v>
      </c>
      <c r="J4" s="5" t="str">
        <f>"000134"</f>
        <v>000134</v>
      </c>
      <c r="K4" s="4">
        <v>42766</v>
      </c>
      <c r="L4" s="5" t="str">
        <f>"000307"</f>
        <v>000307</v>
      </c>
      <c r="M4" s="4">
        <v>42766</v>
      </c>
      <c r="N4" s="5">
        <v>13</v>
      </c>
      <c r="O4" s="5" t="str">
        <f>"001559"</f>
        <v>001559</v>
      </c>
      <c r="P4" s="4">
        <v>43238</v>
      </c>
      <c r="Q4" s="7">
        <v>20.079000000000001</v>
      </c>
      <c r="R4" s="7">
        <v>2.8062</v>
      </c>
      <c r="S4" s="7">
        <v>17.2728</v>
      </c>
      <c r="T4" s="5">
        <v>59</v>
      </c>
      <c r="U4" s="4">
        <v>43242</v>
      </c>
      <c r="V4" s="5">
        <v>9845524294</v>
      </c>
      <c r="W4" s="6" t="s">
        <v>92</v>
      </c>
      <c r="X4" s="5" t="s">
        <v>29</v>
      </c>
      <c r="Y4" s="6" t="s">
        <v>30</v>
      </c>
      <c r="Z4" s="5" t="s">
        <v>50</v>
      </c>
      <c r="AA4" s="6" t="s">
        <v>49</v>
      </c>
      <c r="AB4" s="7">
        <v>0.20079</v>
      </c>
      <c r="AD4" s="8"/>
      <c r="AF4" s="8"/>
      <c r="AG4" s="8"/>
    </row>
    <row r="5" spans="1:33" x14ac:dyDescent="0.2">
      <c r="A5" s="12">
        <v>1662</v>
      </c>
      <c r="B5" s="13" t="s">
        <v>40</v>
      </c>
      <c r="C5" s="13">
        <v>43252</v>
      </c>
      <c r="D5" s="5">
        <v>119</v>
      </c>
      <c r="E5" s="6" t="s">
        <v>55</v>
      </c>
      <c r="F5" s="5" t="s">
        <v>91</v>
      </c>
      <c r="G5" s="6" t="s">
        <v>90</v>
      </c>
      <c r="H5" s="5" t="str">
        <f>".00030"</f>
        <v>.00030</v>
      </c>
      <c r="I5" s="4">
        <v>42600</v>
      </c>
      <c r="J5" s="5" t="str">
        <f>"000133"</f>
        <v>000133</v>
      </c>
      <c r="K5" s="4">
        <v>42766</v>
      </c>
      <c r="L5" s="5" t="str">
        <f>"000308"</f>
        <v>000308</v>
      </c>
      <c r="M5" s="4">
        <v>42766</v>
      </c>
      <c r="N5" s="5">
        <v>16</v>
      </c>
      <c r="O5" s="5" t="str">
        <f>"001972"</f>
        <v>001972</v>
      </c>
      <c r="P5" s="4">
        <v>43246</v>
      </c>
      <c r="Q5" s="7">
        <v>9.8179999999999996</v>
      </c>
      <c r="R5" s="7">
        <v>1.2256</v>
      </c>
      <c r="S5" s="7">
        <v>8.5923999999999996</v>
      </c>
      <c r="T5" s="5">
        <v>64</v>
      </c>
      <c r="U5" s="4">
        <v>43252</v>
      </c>
      <c r="V5" s="5">
        <v>9980497200</v>
      </c>
      <c r="W5" s="6" t="s">
        <v>62</v>
      </c>
      <c r="X5" s="5" t="s">
        <v>29</v>
      </c>
      <c r="Y5" s="6" t="s">
        <v>30</v>
      </c>
      <c r="Z5" s="5" t="s">
        <v>50</v>
      </c>
      <c r="AA5" s="6" t="s">
        <v>49</v>
      </c>
      <c r="AB5" s="7">
        <v>9.817999999999999E-2</v>
      </c>
      <c r="AD5" s="8"/>
      <c r="AF5" s="8"/>
      <c r="AG5" s="8"/>
    </row>
    <row r="6" spans="1:33" x14ac:dyDescent="0.2">
      <c r="A6" s="12">
        <v>2715</v>
      </c>
      <c r="B6" s="13" t="s">
        <v>40</v>
      </c>
      <c r="C6" s="13">
        <v>43278</v>
      </c>
      <c r="D6" s="5">
        <v>119</v>
      </c>
      <c r="E6" s="6" t="s">
        <v>55</v>
      </c>
      <c r="F6" s="5" t="s">
        <v>89</v>
      </c>
      <c r="G6" s="6" t="s">
        <v>88</v>
      </c>
      <c r="H6" s="5" t="str">
        <f>"000031"</f>
        <v>000031</v>
      </c>
      <c r="I6" s="4">
        <v>42600</v>
      </c>
      <c r="J6" s="5" t="str">
        <f>"000099"</f>
        <v>000099</v>
      </c>
      <c r="K6" s="4">
        <v>42641</v>
      </c>
      <c r="L6" s="5" t="str">
        <f>"000203"</f>
        <v>000203</v>
      </c>
      <c r="M6" s="4">
        <v>42641</v>
      </c>
      <c r="N6" s="5">
        <v>13</v>
      </c>
      <c r="O6" s="5" t="str">
        <f>"003005"</f>
        <v>003005</v>
      </c>
      <c r="P6" s="4">
        <v>43277</v>
      </c>
      <c r="Q6" s="7">
        <v>25.882000000000001</v>
      </c>
      <c r="R6" s="7">
        <v>3.6619999999999999</v>
      </c>
      <c r="S6" s="7">
        <v>22.22</v>
      </c>
      <c r="T6" s="5">
        <v>103</v>
      </c>
      <c r="U6" s="4">
        <v>43278</v>
      </c>
      <c r="V6" s="5">
        <v>9845524294</v>
      </c>
      <c r="W6" s="6" t="s">
        <v>87</v>
      </c>
      <c r="X6" s="5" t="s">
        <v>42</v>
      </c>
      <c r="Y6" s="6" t="s">
        <v>41</v>
      </c>
      <c r="Z6" s="5" t="s">
        <v>50</v>
      </c>
      <c r="AA6" s="6" t="s">
        <v>49</v>
      </c>
      <c r="AB6" s="7">
        <v>0.25881999999999999</v>
      </c>
      <c r="AD6" s="8"/>
      <c r="AF6" s="8"/>
      <c r="AG6" s="8"/>
    </row>
    <row r="7" spans="1:33" x14ac:dyDescent="0.2">
      <c r="A7" s="12">
        <v>3086</v>
      </c>
      <c r="B7" s="13" t="s">
        <v>31</v>
      </c>
      <c r="C7" s="13">
        <v>43287</v>
      </c>
      <c r="D7" s="5">
        <v>119</v>
      </c>
      <c r="E7" s="6" t="s">
        <v>55</v>
      </c>
      <c r="F7" s="5" t="s">
        <v>86</v>
      </c>
      <c r="G7" s="6" t="s">
        <v>85</v>
      </c>
      <c r="H7" s="5" t="str">
        <f>"000151"</f>
        <v>000151</v>
      </c>
      <c r="I7" s="4">
        <v>42412</v>
      </c>
      <c r="J7" s="5" t="str">
        <f>"172"</f>
        <v>172</v>
      </c>
      <c r="K7" s="4">
        <v>16</v>
      </c>
      <c r="L7" s="5" t="str">
        <f>"525"</f>
        <v>525</v>
      </c>
      <c r="M7" s="4">
        <v>16</v>
      </c>
      <c r="N7" s="5">
        <v>16</v>
      </c>
      <c r="O7" s="5" t="str">
        <f>"003235"</f>
        <v>003235</v>
      </c>
      <c r="P7" s="4">
        <v>43283</v>
      </c>
      <c r="Q7" s="7">
        <v>4.2527400000000002</v>
      </c>
      <c r="R7" s="7">
        <v>0.47702</v>
      </c>
      <c r="S7" s="7">
        <v>3.7757200000000002</v>
      </c>
      <c r="T7" s="5">
        <v>113</v>
      </c>
      <c r="U7" s="4">
        <v>43287</v>
      </c>
      <c r="V7" s="5">
        <v>8147858630</v>
      </c>
      <c r="W7" s="6" t="s">
        <v>84</v>
      </c>
      <c r="X7" s="5" t="s">
        <v>44</v>
      </c>
      <c r="Y7" s="6" t="s">
        <v>43</v>
      </c>
      <c r="Z7" s="5" t="s">
        <v>83</v>
      </c>
      <c r="AA7" s="6" t="s">
        <v>82</v>
      </c>
      <c r="AB7" s="7">
        <v>4.25274E-2</v>
      </c>
      <c r="AD7" s="8"/>
      <c r="AF7" s="8"/>
      <c r="AG7" s="8"/>
    </row>
    <row r="8" spans="1:33" x14ac:dyDescent="0.2">
      <c r="A8" s="12">
        <v>3559</v>
      </c>
      <c r="B8" s="13" t="s">
        <v>31</v>
      </c>
      <c r="C8" s="13">
        <v>43299</v>
      </c>
      <c r="D8" s="5">
        <v>119</v>
      </c>
      <c r="E8" s="6" t="s">
        <v>55</v>
      </c>
      <c r="F8" s="5" t="s">
        <v>81</v>
      </c>
      <c r="G8" s="6" t="s">
        <v>80</v>
      </c>
      <c r="H8" s="5" t="str">
        <f>"000049"</f>
        <v>000049</v>
      </c>
      <c r="I8" s="4">
        <v>43191</v>
      </c>
      <c r="J8" s="5" t="str">
        <f>"000026"</f>
        <v>000026</v>
      </c>
      <c r="K8" s="4">
        <v>42978</v>
      </c>
      <c r="L8" s="5" t="str">
        <f>"000037"</f>
        <v>000037</v>
      </c>
      <c r="M8" s="4">
        <v>42978</v>
      </c>
      <c r="N8" s="5">
        <v>17</v>
      </c>
      <c r="O8" s="5" t="str">
        <f>"003820"</f>
        <v>003820</v>
      </c>
      <c r="P8" s="4">
        <v>43297</v>
      </c>
      <c r="Q8" s="7">
        <v>14.856999999999999</v>
      </c>
      <c r="R8" s="7">
        <v>1.7454000000000001</v>
      </c>
      <c r="S8" s="7">
        <v>13.111599999999999</v>
      </c>
      <c r="T8" s="5">
        <v>129</v>
      </c>
      <c r="U8" s="4">
        <v>43299</v>
      </c>
      <c r="V8" s="5">
        <v>9742855442</v>
      </c>
      <c r="W8" s="6" t="s">
        <v>37</v>
      </c>
      <c r="X8" s="5" t="s">
        <v>39</v>
      </c>
      <c r="Y8" s="6" t="s">
        <v>38</v>
      </c>
      <c r="Z8" s="5" t="s">
        <v>50</v>
      </c>
      <c r="AA8" s="6" t="s">
        <v>49</v>
      </c>
      <c r="AB8" s="7">
        <v>0.14856999999999998</v>
      </c>
      <c r="AD8" s="8"/>
      <c r="AF8" s="8"/>
      <c r="AG8" s="8"/>
    </row>
    <row r="9" spans="1:33" x14ac:dyDescent="0.2">
      <c r="A9" s="12">
        <v>4003</v>
      </c>
      <c r="B9" s="13" t="s">
        <v>31</v>
      </c>
      <c r="C9" s="13">
        <v>43307</v>
      </c>
      <c r="D9" s="5">
        <v>119</v>
      </c>
      <c r="E9" s="6" t="s">
        <v>55</v>
      </c>
      <c r="F9" s="5" t="s">
        <v>79</v>
      </c>
      <c r="G9" s="6" t="s">
        <v>78</v>
      </c>
      <c r="H9" s="5" t="str">
        <f>"00011A"</f>
        <v>00011A</v>
      </c>
      <c r="I9" s="4">
        <v>42817</v>
      </c>
      <c r="J9" s="5" t="str">
        <f>"000039"</f>
        <v>000039</v>
      </c>
      <c r="K9" s="4">
        <v>42737</v>
      </c>
      <c r="L9" s="5" t="str">
        <f>"000302"</f>
        <v>000302</v>
      </c>
      <c r="M9" s="4">
        <v>42795</v>
      </c>
      <c r="N9" s="5">
        <v>15</v>
      </c>
      <c r="O9" s="5" t="str">
        <f>"003981"</f>
        <v>003981</v>
      </c>
      <c r="P9" s="4">
        <v>43300</v>
      </c>
      <c r="Q9" s="7">
        <v>14.529</v>
      </c>
      <c r="R9" s="7">
        <v>0.96099999999999997</v>
      </c>
      <c r="S9" s="7">
        <v>13.568</v>
      </c>
      <c r="T9" s="5">
        <v>142</v>
      </c>
      <c r="U9" s="4">
        <v>43307</v>
      </c>
      <c r="V9" s="5">
        <v>9986692183</v>
      </c>
      <c r="W9" s="6" t="s">
        <v>77</v>
      </c>
      <c r="X9" s="5" t="s">
        <v>76</v>
      </c>
      <c r="Y9" s="6" t="s">
        <v>75</v>
      </c>
      <c r="Z9" s="5" t="s">
        <v>48</v>
      </c>
      <c r="AA9" s="6" t="s">
        <v>47</v>
      </c>
      <c r="AB9" s="7">
        <v>0.14529</v>
      </c>
      <c r="AD9" s="8"/>
      <c r="AF9" s="8"/>
      <c r="AG9" s="8"/>
    </row>
    <row r="10" spans="1:33" x14ac:dyDescent="0.2">
      <c r="A10" s="12">
        <v>4302</v>
      </c>
      <c r="B10" s="13" t="s">
        <v>28</v>
      </c>
      <c r="C10" s="13">
        <v>43315</v>
      </c>
      <c r="D10" s="5">
        <v>119</v>
      </c>
      <c r="E10" s="6" t="s">
        <v>55</v>
      </c>
      <c r="F10" s="5" t="s">
        <v>74</v>
      </c>
      <c r="G10" s="6" t="s">
        <v>73</v>
      </c>
      <c r="H10" s="5" t="str">
        <f>"000132"</f>
        <v>000132</v>
      </c>
      <c r="I10" s="4">
        <v>42002</v>
      </c>
      <c r="J10" s="5" t="str">
        <f>"000125"</f>
        <v>000125</v>
      </c>
      <c r="K10" s="4">
        <v>42763</v>
      </c>
      <c r="L10" s="5" t="str">
        <f>"000298"</f>
        <v>000298</v>
      </c>
      <c r="M10" s="4">
        <v>42766</v>
      </c>
      <c r="N10" s="5">
        <v>15</v>
      </c>
      <c r="O10" s="5" t="str">
        <f>"004261"</f>
        <v>004261</v>
      </c>
      <c r="P10" s="4">
        <v>43306</v>
      </c>
      <c r="Q10" s="7">
        <v>19.713000000000001</v>
      </c>
      <c r="R10" s="7">
        <v>2.7953999999999999</v>
      </c>
      <c r="S10" s="7">
        <v>16.9176</v>
      </c>
      <c r="T10" s="5">
        <v>152</v>
      </c>
      <c r="U10" s="4">
        <v>43315</v>
      </c>
      <c r="V10" s="5">
        <v>9845769939</v>
      </c>
      <c r="W10" s="6" t="s">
        <v>72</v>
      </c>
      <c r="X10" s="5" t="s">
        <v>29</v>
      </c>
      <c r="Y10" s="6" t="s">
        <v>30</v>
      </c>
      <c r="Z10" s="5" t="s">
        <v>50</v>
      </c>
      <c r="AA10" s="6" t="s">
        <v>49</v>
      </c>
      <c r="AB10" s="7">
        <v>0.19713</v>
      </c>
      <c r="AD10" s="8"/>
      <c r="AF10" s="8"/>
      <c r="AG10" s="8"/>
    </row>
    <row r="11" spans="1:33" x14ac:dyDescent="0.2">
      <c r="A11" s="12">
        <v>4303</v>
      </c>
      <c r="B11" s="13" t="s">
        <v>28</v>
      </c>
      <c r="C11" s="13">
        <v>43315</v>
      </c>
      <c r="D11" s="5">
        <v>119</v>
      </c>
      <c r="E11" s="6" t="s">
        <v>55</v>
      </c>
      <c r="F11" s="5" t="s">
        <v>71</v>
      </c>
      <c r="G11" s="6" t="s">
        <v>70</v>
      </c>
      <c r="H11" s="5" t="str">
        <f>"000131"</f>
        <v>000131</v>
      </c>
      <c r="I11" s="4">
        <v>42002</v>
      </c>
      <c r="J11" s="5" t="str">
        <f>"000156"</f>
        <v>000156</v>
      </c>
      <c r="K11" s="4">
        <v>42783</v>
      </c>
      <c r="L11" s="5" t="str">
        <f>"000346"</f>
        <v>000346</v>
      </c>
      <c r="M11" s="4">
        <v>42784</v>
      </c>
      <c r="N11" s="5">
        <v>15</v>
      </c>
      <c r="O11" s="5" t="str">
        <f>"004541"</f>
        <v>004541</v>
      </c>
      <c r="P11" s="4">
        <v>43309</v>
      </c>
      <c r="Q11" s="7">
        <v>19.724</v>
      </c>
      <c r="R11" s="7">
        <v>3.0110000000000001</v>
      </c>
      <c r="S11" s="7">
        <v>16.713000000000001</v>
      </c>
      <c r="T11" s="5">
        <v>152</v>
      </c>
      <c r="U11" s="4">
        <v>43315</v>
      </c>
      <c r="V11" s="5">
        <v>9845769939</v>
      </c>
      <c r="W11" s="6" t="s">
        <v>69</v>
      </c>
      <c r="X11" s="5" t="s">
        <v>29</v>
      </c>
      <c r="Y11" s="6" t="s">
        <v>30</v>
      </c>
      <c r="Z11" s="5" t="s">
        <v>50</v>
      </c>
      <c r="AA11" s="6" t="s">
        <v>49</v>
      </c>
      <c r="AB11" s="7">
        <v>0.19724</v>
      </c>
      <c r="AD11" s="8"/>
      <c r="AF11" s="8"/>
      <c r="AG11" s="8"/>
    </row>
    <row r="12" spans="1:33" x14ac:dyDescent="0.2">
      <c r="A12" s="12">
        <v>4859</v>
      </c>
      <c r="B12" s="13" t="s">
        <v>28</v>
      </c>
      <c r="C12" s="13">
        <v>43326</v>
      </c>
      <c r="D12" s="5">
        <v>119</v>
      </c>
      <c r="E12" s="6" t="s">
        <v>55</v>
      </c>
      <c r="F12" s="5" t="s">
        <v>68</v>
      </c>
      <c r="G12" s="6" t="s">
        <v>67</v>
      </c>
      <c r="H12" s="5" t="str">
        <f>"000084"</f>
        <v>000084</v>
      </c>
      <c r="I12" s="4">
        <v>43019</v>
      </c>
      <c r="J12" s="5" t="str">
        <f>"000033"</f>
        <v>000033</v>
      </c>
      <c r="K12" s="4">
        <v>43033</v>
      </c>
      <c r="L12" s="5" t="str">
        <f>"000049"</f>
        <v>000049</v>
      </c>
      <c r="M12" s="4">
        <v>43033</v>
      </c>
      <c r="N12" s="5">
        <v>18</v>
      </c>
      <c r="O12" s="5" t="str">
        <f>"004980"</f>
        <v>004980</v>
      </c>
      <c r="P12" s="4">
        <v>43320</v>
      </c>
      <c r="Q12" s="7">
        <v>14.989000000000001</v>
      </c>
      <c r="R12" s="7">
        <v>1.7603</v>
      </c>
      <c r="S12" s="7">
        <v>13.2287</v>
      </c>
      <c r="T12" s="5">
        <v>171</v>
      </c>
      <c r="U12" s="4">
        <v>43326</v>
      </c>
      <c r="V12" s="5">
        <v>9742855442</v>
      </c>
      <c r="W12" s="6" t="s">
        <v>37</v>
      </c>
      <c r="X12" s="5" t="s">
        <v>39</v>
      </c>
      <c r="Y12" s="6" t="s">
        <v>38</v>
      </c>
      <c r="Z12" s="5" t="s">
        <v>50</v>
      </c>
      <c r="AA12" s="6" t="s">
        <v>49</v>
      </c>
      <c r="AB12" s="7">
        <v>0.14989</v>
      </c>
      <c r="AD12" s="8"/>
      <c r="AF12" s="8"/>
      <c r="AG12" s="8"/>
    </row>
    <row r="13" spans="1:33" x14ac:dyDescent="0.2">
      <c r="A13" s="12">
        <v>5697</v>
      </c>
      <c r="B13" s="13" t="s">
        <v>33</v>
      </c>
      <c r="C13" s="13">
        <v>43370</v>
      </c>
      <c r="D13" s="5">
        <v>119</v>
      </c>
      <c r="E13" s="6" t="s">
        <v>55</v>
      </c>
      <c r="F13" s="5" t="s">
        <v>66</v>
      </c>
      <c r="G13" s="6" t="s">
        <v>65</v>
      </c>
      <c r="H13" s="5" t="str">
        <f>"000005"</f>
        <v>000005</v>
      </c>
      <c r="I13" s="4">
        <v>42832</v>
      </c>
      <c r="J13" s="5" t="str">
        <f>"000006"</f>
        <v>000006</v>
      </c>
      <c r="K13" s="4">
        <v>42852</v>
      </c>
      <c r="L13" s="5" t="str">
        <f>"000009"</f>
        <v>000009</v>
      </c>
      <c r="M13" s="4">
        <v>42852</v>
      </c>
      <c r="N13" s="5">
        <v>17</v>
      </c>
      <c r="O13" s="5" t="str">
        <f>"005870"</f>
        <v>005870</v>
      </c>
      <c r="P13" s="4">
        <v>43367</v>
      </c>
      <c r="Q13" s="7">
        <v>4.5439999999999996</v>
      </c>
      <c r="R13" s="7">
        <v>0.33539999999999998</v>
      </c>
      <c r="S13" s="7">
        <v>4.2085999999999997</v>
      </c>
      <c r="T13" s="5">
        <v>217</v>
      </c>
      <c r="U13" s="4">
        <v>43370</v>
      </c>
      <c r="V13" s="5">
        <v>9742855442</v>
      </c>
      <c r="W13" s="6" t="s">
        <v>51</v>
      </c>
      <c r="X13" s="5" t="s">
        <v>29</v>
      </c>
      <c r="Y13" s="6" t="s">
        <v>30</v>
      </c>
      <c r="Z13" s="5" t="s">
        <v>50</v>
      </c>
      <c r="AA13" s="6" t="s">
        <v>49</v>
      </c>
      <c r="AB13" s="7">
        <f>Q13/100</f>
        <v>4.5439999999999994E-2</v>
      </c>
      <c r="AD13" s="8"/>
      <c r="AF13" s="8"/>
      <c r="AG13" s="8"/>
    </row>
    <row r="14" spans="1:33" x14ac:dyDescent="0.2">
      <c r="A14" s="12">
        <v>7094</v>
      </c>
      <c r="B14" s="13" t="s">
        <v>36</v>
      </c>
      <c r="C14" s="13">
        <v>43404</v>
      </c>
      <c r="D14" s="5">
        <v>119</v>
      </c>
      <c r="E14" s="6" t="s">
        <v>55</v>
      </c>
      <c r="F14" s="5" t="s">
        <v>64</v>
      </c>
      <c r="G14" s="6" t="s">
        <v>63</v>
      </c>
      <c r="H14" s="5" t="str">
        <f>"000134"</f>
        <v>000134</v>
      </c>
      <c r="I14" s="4">
        <v>43158</v>
      </c>
      <c r="J14" s="5" t="str">
        <f>"000023"</f>
        <v>000023</v>
      </c>
      <c r="K14" s="4">
        <v>43343</v>
      </c>
      <c r="L14" s="5" t="str">
        <f>"000051"</f>
        <v>000051</v>
      </c>
      <c r="M14" s="4">
        <v>43343</v>
      </c>
      <c r="N14" s="5">
        <v>17</v>
      </c>
      <c r="O14" s="5" t="str">
        <f>"007174"</f>
        <v>007174</v>
      </c>
      <c r="P14" s="4">
        <v>43403</v>
      </c>
      <c r="Q14" s="7">
        <v>8.3059999999999992</v>
      </c>
      <c r="R14" s="7">
        <v>0.17699999999999999</v>
      </c>
      <c r="S14" s="7">
        <v>8.1289999999999996</v>
      </c>
      <c r="T14" s="5">
        <v>256</v>
      </c>
      <c r="U14" s="4">
        <v>43404</v>
      </c>
      <c r="V14" s="5">
        <v>9845524294</v>
      </c>
      <c r="W14" s="6" t="s">
        <v>62</v>
      </c>
      <c r="X14" s="5" t="s">
        <v>34</v>
      </c>
      <c r="Y14" s="6" t="s">
        <v>35</v>
      </c>
      <c r="Z14" s="5" t="s">
        <v>50</v>
      </c>
      <c r="AA14" s="6" t="s">
        <v>49</v>
      </c>
      <c r="AB14" s="7">
        <f>Q14/100</f>
        <v>8.3059999999999995E-2</v>
      </c>
      <c r="AD14" s="8"/>
      <c r="AF14" s="8"/>
      <c r="AG14" s="8"/>
    </row>
    <row r="15" spans="1:33" x14ac:dyDescent="0.2">
      <c r="A15" s="12">
        <v>7095</v>
      </c>
      <c r="B15" s="13" t="s">
        <v>36</v>
      </c>
      <c r="C15" s="13">
        <v>43404</v>
      </c>
      <c r="D15" s="5">
        <v>119</v>
      </c>
      <c r="E15" s="6" t="s">
        <v>55</v>
      </c>
      <c r="F15" s="5" t="s">
        <v>61</v>
      </c>
      <c r="G15" s="6" t="s">
        <v>60</v>
      </c>
      <c r="H15" s="5" t="str">
        <f>"000118"</f>
        <v>000118</v>
      </c>
      <c r="I15" s="4">
        <v>43239</v>
      </c>
      <c r="J15" s="5" t="str">
        <f>"000005"</f>
        <v>000005</v>
      </c>
      <c r="K15" s="4">
        <v>43265</v>
      </c>
      <c r="L15" s="5" t="str">
        <f>"000016"</f>
        <v>000016</v>
      </c>
      <c r="M15" s="4">
        <v>43265</v>
      </c>
      <c r="N15" s="5">
        <v>18</v>
      </c>
      <c r="O15" s="5" t="str">
        <f>"007036"</f>
        <v>007036</v>
      </c>
      <c r="P15" s="4">
        <v>43400</v>
      </c>
      <c r="Q15" s="7">
        <v>7.4969999999999999</v>
      </c>
      <c r="R15" s="7">
        <v>0.68620000000000003</v>
      </c>
      <c r="S15" s="7">
        <v>6.8108000000000004</v>
      </c>
      <c r="T15" s="5">
        <v>260</v>
      </c>
      <c r="U15" s="4">
        <v>43404</v>
      </c>
      <c r="V15" s="5">
        <v>9742855442</v>
      </c>
      <c r="W15" s="6" t="s">
        <v>59</v>
      </c>
      <c r="X15" s="5" t="s">
        <v>46</v>
      </c>
      <c r="Y15" s="6" t="s">
        <v>45</v>
      </c>
      <c r="Z15" s="5" t="s">
        <v>50</v>
      </c>
      <c r="AA15" s="6" t="s">
        <v>49</v>
      </c>
      <c r="AB15" s="7">
        <f>Q15/100</f>
        <v>7.4969999999999995E-2</v>
      </c>
      <c r="AD15" s="8"/>
      <c r="AF15" s="8"/>
      <c r="AG15" s="8"/>
    </row>
    <row r="16" spans="1:33" x14ac:dyDescent="0.2">
      <c r="A16" s="12">
        <v>7096</v>
      </c>
      <c r="B16" s="13" t="s">
        <v>36</v>
      </c>
      <c r="C16" s="13">
        <v>43404</v>
      </c>
      <c r="D16" s="5">
        <v>119</v>
      </c>
      <c r="E16" s="6" t="s">
        <v>55</v>
      </c>
      <c r="F16" s="5" t="s">
        <v>58</v>
      </c>
      <c r="G16" s="6" t="s">
        <v>57</v>
      </c>
      <c r="H16" s="5" t="str">
        <f>"000117"</f>
        <v>000117</v>
      </c>
      <c r="I16" s="4">
        <v>43239</v>
      </c>
      <c r="J16" s="5" t="str">
        <f>"000006"</f>
        <v>000006</v>
      </c>
      <c r="K16" s="4">
        <v>43265</v>
      </c>
      <c r="L16" s="5" t="str">
        <f>"000017"</f>
        <v>000017</v>
      </c>
      <c r="M16" s="4">
        <v>43265</v>
      </c>
      <c r="N16" s="5">
        <v>18</v>
      </c>
      <c r="O16" s="5" t="str">
        <f>"007037"</f>
        <v>007037</v>
      </c>
      <c r="P16" s="4">
        <v>43400</v>
      </c>
      <c r="Q16" s="7">
        <v>14.978</v>
      </c>
      <c r="R16" s="7">
        <v>1.611</v>
      </c>
      <c r="S16" s="7">
        <v>13.367000000000001</v>
      </c>
      <c r="T16" s="5">
        <v>260</v>
      </c>
      <c r="U16" s="4">
        <v>43404</v>
      </c>
      <c r="V16" s="5">
        <v>9742855442</v>
      </c>
      <c r="W16" s="6" t="s">
        <v>56</v>
      </c>
      <c r="X16" s="5" t="s">
        <v>46</v>
      </c>
      <c r="Y16" s="6" t="s">
        <v>45</v>
      </c>
      <c r="Z16" s="5" t="s">
        <v>50</v>
      </c>
      <c r="AA16" s="6" t="s">
        <v>49</v>
      </c>
      <c r="AB16" s="7">
        <f>Q16/100</f>
        <v>0.14978</v>
      </c>
      <c r="AD16" s="8"/>
      <c r="AF16" s="8"/>
      <c r="AG16" s="8"/>
    </row>
    <row r="17" spans="1:33" x14ac:dyDescent="0.2">
      <c r="A17" s="12">
        <v>7097</v>
      </c>
      <c r="B17" s="13" t="s">
        <v>36</v>
      </c>
      <c r="C17" s="13">
        <v>43404</v>
      </c>
      <c r="D17" s="5">
        <v>119</v>
      </c>
      <c r="E17" s="6" t="s">
        <v>55</v>
      </c>
      <c r="F17" s="5" t="s">
        <v>54</v>
      </c>
      <c r="G17" s="6" t="s">
        <v>53</v>
      </c>
      <c r="H17" s="5" t="str">
        <f>"000116"</f>
        <v>000116</v>
      </c>
      <c r="I17" s="4">
        <v>43239</v>
      </c>
      <c r="J17" s="5" t="str">
        <f>"000007"</f>
        <v>000007</v>
      </c>
      <c r="K17" s="4">
        <v>43265</v>
      </c>
      <c r="L17" s="5" t="str">
        <f>"000018"</f>
        <v>000018</v>
      </c>
      <c r="M17" s="4">
        <v>43265</v>
      </c>
      <c r="N17" s="5">
        <v>18</v>
      </c>
      <c r="O17" s="5" t="str">
        <f>"007039"</f>
        <v>007039</v>
      </c>
      <c r="P17" s="4">
        <v>43400</v>
      </c>
      <c r="Q17" s="7">
        <v>24.995999999999999</v>
      </c>
      <c r="R17" s="7">
        <v>2.6313</v>
      </c>
      <c r="S17" s="7">
        <v>22.364699999999999</v>
      </c>
      <c r="T17" s="5">
        <v>260</v>
      </c>
      <c r="U17" s="4">
        <v>43404</v>
      </c>
      <c r="V17" s="5">
        <v>9742855442</v>
      </c>
      <c r="W17" s="6" t="s">
        <v>52</v>
      </c>
      <c r="X17" s="5" t="s">
        <v>46</v>
      </c>
      <c r="Y17" s="6" t="s">
        <v>45</v>
      </c>
      <c r="Z17" s="5" t="s">
        <v>50</v>
      </c>
      <c r="AA17" s="6" t="s">
        <v>49</v>
      </c>
      <c r="AB17" s="7">
        <f>Q17/100</f>
        <v>0.24995999999999999</v>
      </c>
      <c r="AD17" s="8"/>
      <c r="AF17" s="8"/>
      <c r="AG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2019-01-17T07:43:00Z</dcterms:modified>
</cp:coreProperties>
</file>