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AB14" i="1"/>
  <c r="H15" i="1"/>
  <c r="J15" i="1"/>
  <c r="L15" i="1"/>
  <c r="O15" i="1"/>
  <c r="AB15" i="1"/>
  <c r="H16" i="1"/>
  <c r="J16" i="1"/>
  <c r="L16" i="1"/>
  <c r="O16" i="1"/>
  <c r="AB16" i="1"/>
  <c r="H17" i="1"/>
  <c r="J17" i="1"/>
  <c r="L17" i="1"/>
  <c r="O17" i="1"/>
  <c r="AB17" i="1"/>
  <c r="H18" i="1"/>
  <c r="J18" i="1"/>
  <c r="L18" i="1"/>
  <c r="O18" i="1"/>
  <c r="AB18" i="1"/>
  <c r="H19" i="1"/>
  <c r="J19" i="1"/>
  <c r="L19" i="1"/>
  <c r="O19" i="1"/>
  <c r="AB19" i="1"/>
  <c r="H20" i="1"/>
  <c r="J20" i="1"/>
  <c r="L20" i="1"/>
  <c r="O20" i="1"/>
  <c r="AB20" i="1"/>
  <c r="H21" i="1"/>
  <c r="J21" i="1"/>
  <c r="L21" i="1"/>
  <c r="O21" i="1"/>
  <c r="AB21" i="1"/>
  <c r="H22" i="1"/>
  <c r="J22" i="1"/>
  <c r="L22" i="1"/>
  <c r="O22" i="1"/>
  <c r="AB22" i="1"/>
  <c r="H23" i="1"/>
  <c r="J23" i="1"/>
  <c r="L23" i="1"/>
  <c r="O23" i="1"/>
  <c r="AB23" i="1"/>
  <c r="H24" i="1"/>
  <c r="J24" i="1"/>
  <c r="L24" i="1"/>
  <c r="O24" i="1"/>
  <c r="AB24" i="1"/>
  <c r="H25" i="1"/>
  <c r="J25" i="1"/>
  <c r="L25" i="1"/>
  <c r="O25" i="1"/>
  <c r="AB25" i="1"/>
  <c r="H26" i="1"/>
  <c r="J26" i="1"/>
  <c r="L26" i="1"/>
  <c r="O26" i="1"/>
  <c r="AB26" i="1"/>
  <c r="H27" i="1"/>
  <c r="J27" i="1"/>
  <c r="L27" i="1"/>
  <c r="O27" i="1"/>
  <c r="AB27" i="1"/>
  <c r="H28" i="1"/>
  <c r="J28" i="1"/>
  <c r="L28" i="1"/>
  <c r="O28" i="1"/>
  <c r="AB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  <c r="H34" i="1"/>
  <c r="J34" i="1"/>
  <c r="L34" i="1"/>
  <c r="O34" i="1"/>
  <c r="AB34" i="1"/>
  <c r="H35" i="1"/>
  <c r="J35" i="1"/>
  <c r="L35" i="1"/>
  <c r="O35" i="1"/>
  <c r="AB35" i="1"/>
</calcChain>
</file>

<file path=xl/sharedStrings.xml><?xml version="1.0" encoding="utf-8"?>
<sst xmlns="http://schemas.openxmlformats.org/spreadsheetml/2006/main" count="334" uniqueCount="135">
  <si>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</si>
  <si>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</si>
  <si>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</si>
  <si>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</si>
  <si>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</si>
  <si>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</si>
  <si>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</si>
  <si>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</si>
  <si>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</si>
  <si>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</si>
  <si>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</si>
  <si>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</si>
  <si>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</si>
  <si>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</si>
  <si>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</si>
  <si>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</si>
  <si>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</si>
  <si>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</si>
  <si>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</si>
  <si>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</si>
  <si>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</si>
  <si>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</si>
  <si>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</si>
  <si>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</si>
  <si>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</si>
  <si>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</si>
  <si>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</si>
  <si>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</si>
  <si>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P1771</t>
  </si>
  <si>
    <t>Zone Works - POW Works</t>
  </si>
  <si>
    <t>July</t>
  </si>
  <si>
    <t>May</t>
  </si>
  <si>
    <t>September</t>
  </si>
  <si>
    <t>December</t>
  </si>
  <si>
    <t>October</t>
  </si>
  <si>
    <t xml:space="preserve"> Assistant Executive Engineer Electrical West Zone</t>
  </si>
  <si>
    <t>ddo209</t>
  </si>
  <si>
    <t>State Finance Commission Untied Grant Works</t>
  </si>
  <si>
    <t>P3111</t>
  </si>
  <si>
    <t>18per - Works (Bhagyajyothi, Sooru / Neeru Yojane and General) (54 Lakhs / New Wards)</t>
  </si>
  <si>
    <t>P1878</t>
  </si>
  <si>
    <t>June</t>
  </si>
  <si>
    <t>November</t>
  </si>
  <si>
    <t>Nagarothana Works</t>
  </si>
  <si>
    <t>P3106</t>
  </si>
  <si>
    <t xml:space="preserve"> Executive Engineer SWM 1 Central Zone</t>
  </si>
  <si>
    <t>ddo326</t>
  </si>
  <si>
    <t>Executive Engineer, KRIDL</t>
  </si>
  <si>
    <t>Landscape Development Of Parks/Medians/Boulevants and Circles(Janoodya Works)</t>
  </si>
  <si>
    <t>P0311</t>
  </si>
  <si>
    <t>14th Finance Commission Works - Providing Street Lights and Maintenance</t>
  </si>
  <si>
    <t>P3290</t>
  </si>
  <si>
    <t>Executive Engineer 1 KRIDL</t>
  </si>
  <si>
    <t xml:space="preserve"> Assistant Executive Engineer Chickpet West Zone</t>
  </si>
  <si>
    <t>ddo204</t>
  </si>
  <si>
    <t>Aishwarya Infrastrucure and Developers</t>
  </si>
  <si>
    <t>Technical Manager KRIDL West</t>
  </si>
  <si>
    <t>Technical Manager  (West) Karnataka Rural Infrastructure Development Limited</t>
  </si>
  <si>
    <t>S T Umesh</t>
  </si>
  <si>
    <t>Sri Gayathri Electricals</t>
  </si>
  <si>
    <t>B N Naveen Kumar</t>
  </si>
  <si>
    <t>S Chandra Mohan</t>
  </si>
  <si>
    <t>Providing Street lights and Maintenance at ward no 120</t>
  </si>
  <si>
    <t>120-18-000024</t>
  </si>
  <si>
    <t>Cotton Pete</t>
  </si>
  <si>
    <t>Providing Cement Concrete at Nalbandwadi and Surrounding Areas in Ward No. 120</t>
  </si>
  <si>
    <t>120-17-000014</t>
  </si>
  <si>
    <t>Desilting of Drains and Footpath Improvements at Nagammanagar and Surroundings Areas in Ward No. 120</t>
  </si>
  <si>
    <t>120-17-000024</t>
  </si>
  <si>
    <t>Desilting of Drains and Footpath Improvements at AS Char Street and Surroundings Areas in Ward No. 120</t>
  </si>
  <si>
    <t>120-17-000023</t>
  </si>
  <si>
    <t>Providing Cement Concrete at GB Lane and Surrounding Areas in Ward No. 120</t>
  </si>
  <si>
    <t>120-17-000013</t>
  </si>
  <si>
    <t>Providing Cement Concrete at Ashwath Nagar and Vinny Colony and Surrounding Areas in Ward No. 120</t>
  </si>
  <si>
    <t>120-17-000012</t>
  </si>
  <si>
    <t>Providing Cement Concrete at Keshavanagar and Surrounding Areas in Ward No. 120</t>
  </si>
  <si>
    <t>120-17-000011</t>
  </si>
  <si>
    <t>Cement Concrete at MM Lane and Surrounding Areas in Ward No. 120</t>
  </si>
  <si>
    <t>120-17-000007</t>
  </si>
  <si>
    <t>Providing Asphalting and  Improvements works in Nagammanagar and surroundings   in ward no 120.</t>
  </si>
  <si>
    <t>120-18-000001</t>
  </si>
  <si>
    <t>Desilting of Drains and Footpath Improvements at Akkipet and Surroundings Areas in Ward No. 120</t>
  </si>
  <si>
    <t>120-17-000022</t>
  </si>
  <si>
    <t>D Narahari</t>
  </si>
  <si>
    <t>Construction of Dialysis Centre at Gandhinagar Assembly Constituency</t>
  </si>
  <si>
    <t>120-17-000037</t>
  </si>
  <si>
    <t>Improvements to drains and providing cement concrete to roads in Nagammanagar slum and surrounding area in ward no-120</t>
  </si>
  <si>
    <t>120-18-000004</t>
  </si>
  <si>
    <t>Improvements to drains and providing cement concrete to roads in Ashwathnagar  slum and surrounding area in ward no-120</t>
  </si>
  <si>
    <t>120-18-000007</t>
  </si>
  <si>
    <t>Technical Manager (WEST) KRIDL</t>
  </si>
  <si>
    <t xml:space="preserve">Providing safety compound wall and other allied Civil Works for Indira Canteen in Ward No 120  </t>
  </si>
  <si>
    <t>120-18-000026</t>
  </si>
  <si>
    <t>Improvements to drains and providing cement concrete to roads in Keshavanagar slum and surrounding area in ward no-120</t>
  </si>
  <si>
    <t>120-18-000006</t>
  </si>
  <si>
    <t>Desilting of Drains and Footpath Improvements at Nethajinagar and Surroundings Areas in Ward No. 120</t>
  </si>
  <si>
    <t>120-17-000026</t>
  </si>
  <si>
    <t>Improvements to drains and providing cement concrete to roads in Netajinagar slum and surrounding area in ward no-120</t>
  </si>
  <si>
    <t>120-18-000005</t>
  </si>
  <si>
    <t xml:space="preserve">Rajesh N R </t>
  </si>
  <si>
    <t>Supply of Tractor and Labours to remove the silt at Cottonpet Surrounding area in ward no 120</t>
  </si>
  <si>
    <t>120-16-000017</t>
  </si>
  <si>
    <t>Providing Pipeline in Cottonpet and Surroundings In Ward No.120</t>
  </si>
  <si>
    <t>120-17-000010</t>
  </si>
  <si>
    <t>Providing Pipeline in K P Agrahara and Surroundings In WardNo. 120</t>
  </si>
  <si>
    <t>120-17-000009</t>
  </si>
  <si>
    <t>Supply of Tractor and Labours to remove the silt at K P Agrahara and Surrounding area in ward no 120</t>
  </si>
  <si>
    <t>120-16-000018</t>
  </si>
  <si>
    <t>Providing and fixing outdoor Gym equipments to Muniyanna Garden in ward no-120</t>
  </si>
  <si>
    <t>120-17-000003</t>
  </si>
  <si>
    <t>Improvements to roads and drainage ST colony in Keshavanagar in ward no-120</t>
  </si>
  <si>
    <t>120-16-000028</t>
  </si>
  <si>
    <t>Improvements to roads and drainage SC colony in Nagammanagar in ward no-120</t>
  </si>
  <si>
    <t>120-16-000027</t>
  </si>
  <si>
    <t>S H Purushotham</t>
  </si>
  <si>
    <t xml:space="preserve">Providing Concrete to Subbannachari Galli 2nd Cross in Ward No. 120 </t>
  </si>
  <si>
    <t>120-15-000014</t>
  </si>
  <si>
    <t xml:space="preserve">Providing Concrete and Resetting of Slabs in Sultanpet Main Road in Ward No. 120 </t>
  </si>
  <si>
    <t>120-15-000008</t>
  </si>
  <si>
    <t>Emergency Grants in ward no 120</t>
  </si>
  <si>
    <t>120-16-000004</t>
  </si>
  <si>
    <t>Providing Cement Concrete to Belimutt Road In Ward-120</t>
  </si>
  <si>
    <t>120-16-000009</t>
  </si>
  <si>
    <t>Providing Cement Concrete Road In Nethaji Nagar 4th and 5th Cross In Ward-120</t>
  </si>
  <si>
    <t>120-16-000008</t>
  </si>
  <si>
    <t>Supplying of Electric poles and equipments in ward no 120</t>
  </si>
  <si>
    <t>120-16-000019</t>
  </si>
  <si>
    <t>M.R.Yogesh Kumar</t>
  </si>
  <si>
    <t>Providing Cement Concrete Road In Manvarthi pet and Surrounidng Area In Ward-120</t>
  </si>
  <si>
    <t>120-16-000007</t>
  </si>
  <si>
    <t>Mahesh L</t>
  </si>
  <si>
    <t>Repairs and Removal of Silt in G B Lane and Surrounding area In Ward-120</t>
  </si>
  <si>
    <t>120-16-000016</t>
  </si>
  <si>
    <t>Construction of Culverts and Removal of Silt from drain In Cottonpet Main road and Cross Roads In Ward-120</t>
  </si>
  <si>
    <t>120-16-000002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</si>
</sst>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tabSelected="1" workbookViewId="0">
      <selection activeCell="A2" sqref="A2:XFD35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1230</v>
      </c>
      <c r="B2" s="13" t="s">
        <v>31</v>
      </c>
      <c r="C2" s="13">
        <v>43238</v>
      </c>
      <c r="D2" s="5">
        <v>120</v>
      </c>
      <c r="E2" s="6" t="s">
        <v>64</v>
      </c>
      <c r="F2" s="5" t="s">
        <v>134</v>
      </c>
      <c r="G2" s="6" t="s">
        <v>133</v>
      </c>
      <c r="H2" s="5" t="str">
        <f>"000.43"</f>
        <v>000.43</v>
      </c>
      <c r="I2" s="4">
        <v>42515</v>
      </c>
      <c r="J2" s="5" t="str">
        <f>"000055"</f>
        <v>000055</v>
      </c>
      <c r="K2" s="4">
        <v>42613</v>
      </c>
      <c r="L2" s="5" t="str">
        <f>"000254"</f>
        <v>000254</v>
      </c>
      <c r="M2" s="4">
        <v>42613</v>
      </c>
      <c r="N2" s="5">
        <v>16</v>
      </c>
      <c r="O2" s="5" t="str">
        <f>"001493"</f>
        <v>001493</v>
      </c>
      <c r="P2" s="4">
        <v>43236</v>
      </c>
      <c r="Q2" s="7">
        <v>3.5789499999999999</v>
      </c>
      <c r="R2" s="7">
        <v>0.45471</v>
      </c>
      <c r="S2" s="7">
        <v>3.1242399999999999</v>
      </c>
      <c r="T2" s="5">
        <v>52</v>
      </c>
      <c r="U2" s="4">
        <v>43238</v>
      </c>
      <c r="V2" s="5">
        <v>9731804566</v>
      </c>
      <c r="W2" s="6" t="s">
        <v>130</v>
      </c>
      <c r="X2" s="5" t="s">
        <v>28</v>
      </c>
      <c r="Y2" s="6" t="s">
        <v>29</v>
      </c>
      <c r="Z2" s="5" t="s">
        <v>54</v>
      </c>
      <c r="AA2" s="6" t="s">
        <v>53</v>
      </c>
      <c r="AB2" s="7">
        <v>3.5789500000000002E-2</v>
      </c>
      <c r="AD2" s="8"/>
      <c r="AF2" s="8"/>
      <c r="AG2" s="8"/>
    </row>
    <row r="3" spans="1:33" x14ac:dyDescent="0.2">
      <c r="A3" s="12">
        <v>1231</v>
      </c>
      <c r="B3" s="13" t="s">
        <v>31</v>
      </c>
      <c r="C3" s="13">
        <v>43238</v>
      </c>
      <c r="D3" s="5">
        <v>120</v>
      </c>
      <c r="E3" s="6" t="s">
        <v>64</v>
      </c>
      <c r="F3" s="5" t="s">
        <v>132</v>
      </c>
      <c r="G3" s="6" t="s">
        <v>131</v>
      </c>
      <c r="H3" s="5" t="str">
        <f>"000135"</f>
        <v>000135</v>
      </c>
      <c r="I3" s="4">
        <v>42432</v>
      </c>
      <c r="J3" s="5" t="str">
        <f>"000053"</f>
        <v>000053</v>
      </c>
      <c r="K3" s="4">
        <v>42613</v>
      </c>
      <c r="L3" s="5" t="str">
        <f>"000260"</f>
        <v>000260</v>
      </c>
      <c r="M3" s="4">
        <v>42613</v>
      </c>
      <c r="N3" s="5">
        <v>16</v>
      </c>
      <c r="O3" s="5" t="str">
        <f>"001494"</f>
        <v>001494</v>
      </c>
      <c r="P3" s="4">
        <v>43236</v>
      </c>
      <c r="Q3" s="7">
        <v>8.7904800000000005</v>
      </c>
      <c r="R3" s="7">
        <v>1.1187</v>
      </c>
      <c r="S3" s="7">
        <v>7.67178</v>
      </c>
      <c r="T3" s="5">
        <v>52</v>
      </c>
      <c r="U3" s="4">
        <v>43238</v>
      </c>
      <c r="V3" s="5">
        <v>9731804566</v>
      </c>
      <c r="W3" s="6" t="s">
        <v>130</v>
      </c>
      <c r="X3" s="5" t="s">
        <v>28</v>
      </c>
      <c r="Y3" s="6" t="s">
        <v>29</v>
      </c>
      <c r="Z3" s="5" t="s">
        <v>54</v>
      </c>
      <c r="AA3" s="6" t="s">
        <v>53</v>
      </c>
      <c r="AB3" s="7">
        <v>8.7904800000000005E-2</v>
      </c>
      <c r="AD3" s="8"/>
      <c r="AF3" s="8"/>
      <c r="AG3" s="8"/>
    </row>
    <row r="4" spans="1:33" x14ac:dyDescent="0.2">
      <c r="A4" s="12">
        <v>1232</v>
      </c>
      <c r="B4" s="13" t="s">
        <v>31</v>
      </c>
      <c r="C4" s="13">
        <v>43238</v>
      </c>
      <c r="D4" s="5">
        <v>120</v>
      </c>
      <c r="E4" s="6" t="s">
        <v>64</v>
      </c>
      <c r="F4" s="5" t="s">
        <v>129</v>
      </c>
      <c r="G4" s="6" t="s">
        <v>128</v>
      </c>
      <c r="H4" s="5" t="str">
        <f>"000126"</f>
        <v>000126</v>
      </c>
      <c r="I4" s="4">
        <v>42425</v>
      </c>
      <c r="J4" s="5" t="str">
        <f>"000054"</f>
        <v>000054</v>
      </c>
      <c r="K4" s="4">
        <v>42613</v>
      </c>
      <c r="L4" s="5" t="str">
        <f>"000261"</f>
        <v>000261</v>
      </c>
      <c r="M4" s="4">
        <v>42613</v>
      </c>
      <c r="N4" s="5">
        <v>16</v>
      </c>
      <c r="O4" s="5" t="str">
        <f>"001495"</f>
        <v>001495</v>
      </c>
      <c r="P4" s="4">
        <v>43236</v>
      </c>
      <c r="Q4" s="7">
        <v>8.7453800000000008</v>
      </c>
      <c r="R4" s="7">
        <v>1.05494</v>
      </c>
      <c r="S4" s="7">
        <v>7.6904399999999997</v>
      </c>
      <c r="T4" s="5">
        <v>52</v>
      </c>
      <c r="U4" s="4">
        <v>43238</v>
      </c>
      <c r="V4" s="5">
        <v>9482579031</v>
      </c>
      <c r="W4" s="6" t="s">
        <v>127</v>
      </c>
      <c r="X4" s="5" t="s">
        <v>28</v>
      </c>
      <c r="Y4" s="6" t="s">
        <v>29</v>
      </c>
      <c r="Z4" s="5" t="s">
        <v>54</v>
      </c>
      <c r="AA4" s="6" t="s">
        <v>53</v>
      </c>
      <c r="AB4" s="7">
        <v>8.7453800000000012E-2</v>
      </c>
      <c r="AD4" s="8"/>
      <c r="AF4" s="8"/>
      <c r="AG4" s="8"/>
    </row>
    <row r="5" spans="1:33" x14ac:dyDescent="0.2">
      <c r="A5" s="12">
        <v>2353</v>
      </c>
      <c r="B5" s="13" t="s">
        <v>41</v>
      </c>
      <c r="C5" s="13">
        <v>43269</v>
      </c>
      <c r="D5" s="5">
        <v>120</v>
      </c>
      <c r="E5" s="6" t="s">
        <v>64</v>
      </c>
      <c r="F5" s="5" t="s">
        <v>126</v>
      </c>
      <c r="G5" s="6" t="s">
        <v>125</v>
      </c>
      <c r="H5" s="5" t="str">
        <f>"000042"</f>
        <v>000042</v>
      </c>
      <c r="I5" s="4">
        <v>42838</v>
      </c>
      <c r="J5" s="5" t="str">
        <f>"000121"</f>
        <v>000121</v>
      </c>
      <c r="K5" s="4">
        <v>42840</v>
      </c>
      <c r="L5" s="5" t="str">
        <f>"000230"</f>
        <v>000230</v>
      </c>
      <c r="M5" s="4">
        <v>42791</v>
      </c>
      <c r="N5" s="5">
        <v>16</v>
      </c>
      <c r="O5" s="5" t="str">
        <f>"002526"</f>
        <v>002526</v>
      </c>
      <c r="P5" s="4">
        <v>43264</v>
      </c>
      <c r="Q5" s="7">
        <v>6.8317399999999999</v>
      </c>
      <c r="R5" s="7">
        <v>0.84814000000000001</v>
      </c>
      <c r="S5" s="7">
        <v>5.9836</v>
      </c>
      <c r="T5" s="5">
        <v>91</v>
      </c>
      <c r="U5" s="4">
        <v>43269</v>
      </c>
      <c r="V5" s="5">
        <v>8711939687</v>
      </c>
      <c r="W5" s="6" t="s">
        <v>59</v>
      </c>
      <c r="X5" s="5" t="s">
        <v>28</v>
      </c>
      <c r="Y5" s="6" t="s">
        <v>29</v>
      </c>
      <c r="Z5" s="5" t="s">
        <v>36</v>
      </c>
      <c r="AA5" s="6" t="s">
        <v>35</v>
      </c>
      <c r="AB5" s="7">
        <v>6.83174E-2</v>
      </c>
      <c r="AD5" s="8"/>
      <c r="AF5" s="8"/>
      <c r="AG5" s="8"/>
    </row>
    <row r="6" spans="1:33" x14ac:dyDescent="0.2">
      <c r="A6" s="12">
        <v>2580</v>
      </c>
      <c r="B6" s="13" t="s">
        <v>41</v>
      </c>
      <c r="C6" s="13">
        <v>43274</v>
      </c>
      <c r="D6" s="5">
        <v>120</v>
      </c>
      <c r="E6" s="6" t="s">
        <v>64</v>
      </c>
      <c r="F6" s="5" t="s">
        <v>124</v>
      </c>
      <c r="G6" s="6" t="s">
        <v>123</v>
      </c>
      <c r="H6" s="5" t="str">
        <f>"000138"</f>
        <v>000138</v>
      </c>
      <c r="I6" s="4">
        <v>42432</v>
      </c>
      <c r="J6" s="5" t="str">
        <f>"000076"</f>
        <v>000076</v>
      </c>
      <c r="K6" s="4">
        <v>42668</v>
      </c>
      <c r="L6" s="5" t="str">
        <f>"000349"</f>
        <v>000349</v>
      </c>
      <c r="M6" s="4">
        <v>42671</v>
      </c>
      <c r="N6" s="5">
        <v>16</v>
      </c>
      <c r="O6" s="5" t="str">
        <f>"002860"</f>
        <v>002860</v>
      </c>
      <c r="P6" s="4">
        <v>43273</v>
      </c>
      <c r="Q6" s="7">
        <v>8.9907000000000004</v>
      </c>
      <c r="R6" s="7">
        <v>1.23695</v>
      </c>
      <c r="S6" s="7">
        <v>7.7537500000000001</v>
      </c>
      <c r="T6" s="5">
        <v>99</v>
      </c>
      <c r="U6" s="4">
        <v>43274</v>
      </c>
      <c r="V6" s="5">
        <v>9480087461</v>
      </c>
      <c r="W6" s="6" t="s">
        <v>60</v>
      </c>
      <c r="X6" s="5" t="s">
        <v>28</v>
      </c>
      <c r="Y6" s="6" t="s">
        <v>29</v>
      </c>
      <c r="Z6" s="5" t="s">
        <v>54</v>
      </c>
      <c r="AA6" s="6" t="s">
        <v>53</v>
      </c>
      <c r="AB6" s="7">
        <v>8.9907000000000001E-2</v>
      </c>
      <c r="AD6" s="8"/>
      <c r="AF6" s="8"/>
      <c r="AG6" s="8"/>
    </row>
    <row r="7" spans="1:33" x14ac:dyDescent="0.2">
      <c r="A7" s="12">
        <v>2581</v>
      </c>
      <c r="B7" s="13" t="s">
        <v>41</v>
      </c>
      <c r="C7" s="13">
        <v>43274</v>
      </c>
      <c r="D7" s="5">
        <v>120</v>
      </c>
      <c r="E7" s="6" t="s">
        <v>64</v>
      </c>
      <c r="F7" s="5" t="s">
        <v>122</v>
      </c>
      <c r="G7" s="6" t="s">
        <v>121</v>
      </c>
      <c r="H7" s="5" t="str">
        <f>"000137"</f>
        <v>000137</v>
      </c>
      <c r="I7" s="4">
        <v>42432</v>
      </c>
      <c r="J7" s="5" t="str">
        <f>"000079"</f>
        <v>000079</v>
      </c>
      <c r="K7" s="4">
        <v>42671</v>
      </c>
      <c r="L7" s="5" t="str">
        <f>"000350"</f>
        <v>000350</v>
      </c>
      <c r="M7" s="4">
        <v>42671</v>
      </c>
      <c r="N7" s="5">
        <v>16</v>
      </c>
      <c r="O7" s="5" t="str">
        <f>"002861"</f>
        <v>002861</v>
      </c>
      <c r="P7" s="4">
        <v>43273</v>
      </c>
      <c r="Q7" s="7">
        <v>7.0850499999999998</v>
      </c>
      <c r="R7" s="7">
        <v>0.95311999999999997</v>
      </c>
      <c r="S7" s="7">
        <v>6.1319299999999997</v>
      </c>
      <c r="T7" s="5">
        <v>99</v>
      </c>
      <c r="U7" s="4">
        <v>43274</v>
      </c>
      <c r="V7" s="5">
        <v>9480087461</v>
      </c>
      <c r="W7" s="6" t="s">
        <v>60</v>
      </c>
      <c r="X7" s="5" t="s">
        <v>28</v>
      </c>
      <c r="Y7" s="6" t="s">
        <v>29</v>
      </c>
      <c r="Z7" s="5" t="s">
        <v>54</v>
      </c>
      <c r="AA7" s="6" t="s">
        <v>53</v>
      </c>
      <c r="AB7" s="7">
        <v>7.0850499999999997E-2</v>
      </c>
      <c r="AD7" s="8"/>
      <c r="AF7" s="8"/>
      <c r="AG7" s="8"/>
    </row>
    <row r="8" spans="1:33" x14ac:dyDescent="0.2">
      <c r="A8" s="12">
        <v>2582</v>
      </c>
      <c r="B8" s="13" t="s">
        <v>41</v>
      </c>
      <c r="C8" s="13">
        <v>43274</v>
      </c>
      <c r="D8" s="5">
        <v>120</v>
      </c>
      <c r="E8" s="6" t="s">
        <v>64</v>
      </c>
      <c r="F8" s="5" t="s">
        <v>120</v>
      </c>
      <c r="G8" s="6" t="s">
        <v>119</v>
      </c>
      <c r="H8" s="5" t="str">
        <f>"00.104"</f>
        <v>00.104</v>
      </c>
      <c r="I8" s="4">
        <v>42639</v>
      </c>
      <c r="J8" s="5" t="str">
        <f>"000.06"</f>
        <v>000.06</v>
      </c>
      <c r="K8" s="4">
        <v>42671</v>
      </c>
      <c r="L8" s="5" t="str">
        <f>"000418"</f>
        <v>000418</v>
      </c>
      <c r="M8" s="4">
        <v>42671</v>
      </c>
      <c r="N8" s="5">
        <v>16</v>
      </c>
      <c r="O8" s="5" t="str">
        <f>"002878"</f>
        <v>002878</v>
      </c>
      <c r="P8" s="4">
        <v>43273</v>
      </c>
      <c r="Q8" s="7">
        <v>8.9775299999999998</v>
      </c>
      <c r="R8" s="7">
        <v>1.04911</v>
      </c>
      <c r="S8" s="7">
        <v>7.92842</v>
      </c>
      <c r="T8" s="5">
        <v>99</v>
      </c>
      <c r="U8" s="4">
        <v>43274</v>
      </c>
      <c r="V8" s="5">
        <v>9945417770</v>
      </c>
      <c r="W8" s="6" t="s">
        <v>58</v>
      </c>
      <c r="X8" s="5" t="s">
        <v>28</v>
      </c>
      <c r="Y8" s="6" t="s">
        <v>29</v>
      </c>
      <c r="Z8" s="5" t="s">
        <v>54</v>
      </c>
      <c r="AA8" s="6" t="s">
        <v>53</v>
      </c>
      <c r="AB8" s="7">
        <v>8.9775300000000002E-2</v>
      </c>
      <c r="AD8" s="8"/>
      <c r="AF8" s="8"/>
      <c r="AG8" s="8"/>
    </row>
    <row r="9" spans="1:33" x14ac:dyDescent="0.2">
      <c r="A9" s="12">
        <v>3087</v>
      </c>
      <c r="B9" s="13" t="s">
        <v>30</v>
      </c>
      <c r="C9" s="13">
        <v>43287</v>
      </c>
      <c r="D9" s="5">
        <v>120</v>
      </c>
      <c r="E9" s="6" t="s">
        <v>64</v>
      </c>
      <c r="F9" s="5" t="s">
        <v>118</v>
      </c>
      <c r="G9" s="6" t="s">
        <v>117</v>
      </c>
      <c r="H9" s="5" t="str">
        <f>"000161"</f>
        <v>000161</v>
      </c>
      <c r="I9" s="4">
        <v>42051</v>
      </c>
      <c r="J9" s="5" t="str">
        <f>"000089"</f>
        <v>000089</v>
      </c>
      <c r="K9" s="4">
        <v>42703</v>
      </c>
      <c r="L9" s="5" t="str">
        <f>"000435"</f>
        <v>000435</v>
      </c>
      <c r="M9" s="4">
        <v>42703</v>
      </c>
      <c r="N9" s="5">
        <v>15</v>
      </c>
      <c r="O9" s="5" t="str">
        <f>"003244"</f>
        <v>003244</v>
      </c>
      <c r="P9" s="4">
        <v>43283</v>
      </c>
      <c r="Q9" s="7">
        <v>13.093500000000001</v>
      </c>
      <c r="R9" s="7">
        <v>1.80765</v>
      </c>
      <c r="S9" s="7">
        <v>11.28585</v>
      </c>
      <c r="T9" s="5">
        <v>113</v>
      </c>
      <c r="U9" s="4">
        <v>43287</v>
      </c>
      <c r="V9" s="5">
        <v>9480087461</v>
      </c>
      <c r="W9" s="6" t="s">
        <v>60</v>
      </c>
      <c r="X9" s="5" t="s">
        <v>28</v>
      </c>
      <c r="Y9" s="6" t="s">
        <v>29</v>
      </c>
      <c r="Z9" s="5" t="s">
        <v>54</v>
      </c>
      <c r="AA9" s="6" t="s">
        <v>53</v>
      </c>
      <c r="AB9" s="7">
        <v>0.130935</v>
      </c>
      <c r="AD9" s="8"/>
      <c r="AF9" s="8"/>
      <c r="AG9" s="8"/>
    </row>
    <row r="10" spans="1:33" x14ac:dyDescent="0.2">
      <c r="A10" s="12">
        <v>3088</v>
      </c>
      <c r="B10" s="13" t="s">
        <v>30</v>
      </c>
      <c r="C10" s="13">
        <v>43287</v>
      </c>
      <c r="D10" s="5">
        <v>120</v>
      </c>
      <c r="E10" s="6" t="s">
        <v>64</v>
      </c>
      <c r="F10" s="5" t="s">
        <v>116</v>
      </c>
      <c r="G10" s="6" t="s">
        <v>115</v>
      </c>
      <c r="H10" s="5" t="str">
        <f>"000168"</f>
        <v>000168</v>
      </c>
      <c r="I10" s="4">
        <v>42432</v>
      </c>
      <c r="J10" s="5" t="str">
        <f>"000078"</f>
        <v>000078</v>
      </c>
      <c r="K10" s="4">
        <v>42671</v>
      </c>
      <c r="L10" s="5" t="str">
        <f>"000351"</f>
        <v>000351</v>
      </c>
      <c r="M10" s="4">
        <v>42671</v>
      </c>
      <c r="N10" s="5">
        <v>15</v>
      </c>
      <c r="O10" s="5" t="str">
        <f>"003298"</f>
        <v>003298</v>
      </c>
      <c r="P10" s="4">
        <v>43285</v>
      </c>
      <c r="Q10" s="7">
        <v>8.9311900000000009</v>
      </c>
      <c r="R10" s="7">
        <v>1.21021</v>
      </c>
      <c r="S10" s="7">
        <v>7.72098</v>
      </c>
      <c r="T10" s="5">
        <v>113</v>
      </c>
      <c r="U10" s="4">
        <v>43287</v>
      </c>
      <c r="V10" s="5">
        <v>9480087461</v>
      </c>
      <c r="W10" s="6" t="s">
        <v>114</v>
      </c>
      <c r="X10" s="5" t="s">
        <v>28</v>
      </c>
      <c r="Y10" s="6" t="s">
        <v>29</v>
      </c>
      <c r="Z10" s="5" t="s">
        <v>54</v>
      </c>
      <c r="AA10" s="6" t="s">
        <v>53</v>
      </c>
      <c r="AB10" s="7">
        <v>8.9311900000000013E-2</v>
      </c>
      <c r="AD10" s="8"/>
      <c r="AF10" s="8"/>
      <c r="AG10" s="8"/>
    </row>
    <row r="11" spans="1:33" x14ac:dyDescent="0.2">
      <c r="A11" s="12">
        <v>3380</v>
      </c>
      <c r="B11" s="13" t="s">
        <v>30</v>
      </c>
      <c r="C11" s="13">
        <v>43298</v>
      </c>
      <c r="D11" s="5">
        <v>120</v>
      </c>
      <c r="E11" s="6" t="s">
        <v>64</v>
      </c>
      <c r="F11" s="5" t="s">
        <v>113</v>
      </c>
      <c r="G11" s="6" t="s">
        <v>112</v>
      </c>
      <c r="H11" s="5" t="str">
        <f>"000037"</f>
        <v>000037</v>
      </c>
      <c r="I11" s="4">
        <v>43243</v>
      </c>
      <c r="J11" s="5" t="str">
        <f>"000007"</f>
        <v>000007</v>
      </c>
      <c r="K11" s="4">
        <v>43243</v>
      </c>
      <c r="L11" s="5" t="str">
        <f>"000037"</f>
        <v>000037</v>
      </c>
      <c r="M11" s="4">
        <v>43243</v>
      </c>
      <c r="N11" s="5">
        <v>16</v>
      </c>
      <c r="O11" s="5" t="str">
        <f>"003327"</f>
        <v>003327</v>
      </c>
      <c r="P11" s="4">
        <v>43286</v>
      </c>
      <c r="Q11" s="7">
        <v>9.5839099999999995</v>
      </c>
      <c r="R11" s="7">
        <v>1.1098399999999999</v>
      </c>
      <c r="S11" s="7">
        <v>8.4740699999999993</v>
      </c>
      <c r="T11" s="5">
        <v>126</v>
      </c>
      <c r="U11" s="4">
        <v>43298</v>
      </c>
      <c r="V11" s="5">
        <v>9483161122</v>
      </c>
      <c r="W11" s="6" t="s">
        <v>56</v>
      </c>
      <c r="X11" s="5" t="s">
        <v>40</v>
      </c>
      <c r="Y11" s="6" t="s">
        <v>39</v>
      </c>
      <c r="Z11" s="5" t="s">
        <v>54</v>
      </c>
      <c r="AA11" s="6" t="s">
        <v>53</v>
      </c>
      <c r="AB11" s="7">
        <v>9.5839099999999997E-2</v>
      </c>
      <c r="AD11" s="8"/>
      <c r="AF11" s="8"/>
      <c r="AG11" s="8"/>
    </row>
    <row r="12" spans="1:33" x14ac:dyDescent="0.2">
      <c r="A12" s="12">
        <v>3381</v>
      </c>
      <c r="B12" s="13" t="s">
        <v>30</v>
      </c>
      <c r="C12" s="13">
        <v>43298</v>
      </c>
      <c r="D12" s="5">
        <v>120</v>
      </c>
      <c r="E12" s="6" t="s">
        <v>64</v>
      </c>
      <c r="F12" s="5" t="s">
        <v>111</v>
      </c>
      <c r="G12" s="6" t="s">
        <v>110</v>
      </c>
      <c r="H12" s="5" t="str">
        <f>"000038"</f>
        <v>000038</v>
      </c>
      <c r="I12" s="4">
        <v>43243</v>
      </c>
      <c r="J12" s="5" t="str">
        <f>"000008"</f>
        <v>000008</v>
      </c>
      <c r="K12" s="4">
        <v>43243</v>
      </c>
      <c r="L12" s="5" t="str">
        <f>"000036"</f>
        <v>000036</v>
      </c>
      <c r="M12" s="4">
        <v>43243</v>
      </c>
      <c r="N12" s="5">
        <v>16</v>
      </c>
      <c r="O12" s="5" t="str">
        <f>"003328"</f>
        <v>003328</v>
      </c>
      <c r="P12" s="4">
        <v>43286</v>
      </c>
      <c r="Q12" s="7">
        <v>2.0340400000000001</v>
      </c>
      <c r="R12" s="7">
        <v>0.22871</v>
      </c>
      <c r="S12" s="7">
        <v>1.8053300000000001</v>
      </c>
      <c r="T12" s="5">
        <v>126</v>
      </c>
      <c r="U12" s="4">
        <v>43298</v>
      </c>
      <c r="V12" s="5">
        <v>9483161122</v>
      </c>
      <c r="W12" s="6" t="s">
        <v>56</v>
      </c>
      <c r="X12" s="5" t="s">
        <v>40</v>
      </c>
      <c r="Y12" s="6" t="s">
        <v>39</v>
      </c>
      <c r="Z12" s="5" t="s">
        <v>54</v>
      </c>
      <c r="AA12" s="6" t="s">
        <v>53</v>
      </c>
      <c r="AB12" s="7">
        <v>2.0340400000000002E-2</v>
      </c>
      <c r="AD12" s="8"/>
      <c r="AF12" s="8"/>
      <c r="AG12" s="8"/>
    </row>
    <row r="13" spans="1:33" x14ac:dyDescent="0.2">
      <c r="A13" s="12">
        <v>4004</v>
      </c>
      <c r="B13" s="13" t="s">
        <v>30</v>
      </c>
      <c r="C13" s="13">
        <v>43307</v>
      </c>
      <c r="D13" s="5">
        <v>120</v>
      </c>
      <c r="E13" s="6" t="s">
        <v>64</v>
      </c>
      <c r="F13" s="5" t="s">
        <v>109</v>
      </c>
      <c r="G13" s="6" t="s">
        <v>108</v>
      </c>
      <c r="H13" s="5" t="str">
        <f>"000070"</f>
        <v>000070</v>
      </c>
      <c r="I13" s="4">
        <v>42719</v>
      </c>
      <c r="J13" s="5" t="str">
        <f>"000028"</f>
        <v>000028</v>
      </c>
      <c r="K13" s="4">
        <v>42807</v>
      </c>
      <c r="L13" s="5" t="str">
        <f>"000015"</f>
        <v>000015</v>
      </c>
      <c r="M13" s="4">
        <v>42852</v>
      </c>
      <c r="N13" s="5">
        <v>17</v>
      </c>
      <c r="O13" s="5" t="str">
        <f>"004222"</f>
        <v>004222</v>
      </c>
      <c r="P13" s="4">
        <v>43305</v>
      </c>
      <c r="Q13" s="7">
        <v>24.98002</v>
      </c>
      <c r="R13" s="7">
        <v>3.0425800000000001</v>
      </c>
      <c r="S13" s="7">
        <v>21.937439999999999</v>
      </c>
      <c r="T13" s="5">
        <v>142</v>
      </c>
      <c r="U13" s="4">
        <v>43307</v>
      </c>
      <c r="V13" s="5">
        <v>9880521864</v>
      </c>
      <c r="W13" s="6" t="s">
        <v>47</v>
      </c>
      <c r="X13" s="5" t="s">
        <v>49</v>
      </c>
      <c r="Y13" s="6" t="s">
        <v>48</v>
      </c>
      <c r="Z13" s="5" t="s">
        <v>46</v>
      </c>
      <c r="AA13" s="6" t="s">
        <v>45</v>
      </c>
      <c r="AB13" s="7">
        <v>0.2498002</v>
      </c>
      <c r="AD13" s="8"/>
      <c r="AF13" s="8"/>
      <c r="AG13" s="8"/>
    </row>
    <row r="14" spans="1:33" x14ac:dyDescent="0.2">
      <c r="A14" s="12">
        <v>5474</v>
      </c>
      <c r="B14" s="13" t="s">
        <v>32</v>
      </c>
      <c r="C14" s="13">
        <v>43357</v>
      </c>
      <c r="D14" s="5">
        <v>120</v>
      </c>
      <c r="E14" s="6" t="s">
        <v>64</v>
      </c>
      <c r="F14" s="5" t="s">
        <v>107</v>
      </c>
      <c r="G14" s="6" t="s">
        <v>106</v>
      </c>
      <c r="H14" s="5" t="str">
        <f>"000106"</f>
        <v>000106</v>
      </c>
      <c r="I14" s="4">
        <v>42650</v>
      </c>
      <c r="J14" s="5" t="str">
        <f>"000024"</f>
        <v>000024</v>
      </c>
      <c r="K14" s="4">
        <v>42875</v>
      </c>
      <c r="L14" s="5" t="str">
        <f>"000261"</f>
        <v>000261</v>
      </c>
      <c r="M14" s="4">
        <v>42916</v>
      </c>
      <c r="N14" s="5">
        <v>16</v>
      </c>
      <c r="O14" s="5" t="str">
        <f>"005642"</f>
        <v>005642</v>
      </c>
      <c r="P14" s="4">
        <v>43349</v>
      </c>
      <c r="Q14" s="7">
        <v>5.8800100000000004</v>
      </c>
      <c r="R14" s="7">
        <v>0.45613999999999999</v>
      </c>
      <c r="S14" s="7">
        <v>5.42387</v>
      </c>
      <c r="T14" s="5">
        <v>203</v>
      </c>
      <c r="U14" s="4">
        <v>43357</v>
      </c>
      <c r="V14" s="5">
        <v>9535555996</v>
      </c>
      <c r="W14" s="6" t="s">
        <v>99</v>
      </c>
      <c r="X14" s="5" t="s">
        <v>28</v>
      </c>
      <c r="Y14" s="6" t="s">
        <v>29</v>
      </c>
      <c r="Z14" s="5" t="s">
        <v>54</v>
      </c>
      <c r="AA14" s="6" t="s">
        <v>53</v>
      </c>
      <c r="AB14" s="7">
        <f>Q14/100</f>
        <v>5.8800100000000001E-2</v>
      </c>
      <c r="AD14" s="8"/>
      <c r="AF14" s="8"/>
      <c r="AG14" s="8"/>
    </row>
    <row r="15" spans="1:33" x14ac:dyDescent="0.2">
      <c r="A15" s="12">
        <v>5475</v>
      </c>
      <c r="B15" s="13" t="s">
        <v>32</v>
      </c>
      <c r="C15" s="13">
        <v>43357</v>
      </c>
      <c r="D15" s="5">
        <v>120</v>
      </c>
      <c r="E15" s="6" t="s">
        <v>64</v>
      </c>
      <c r="F15" s="5" t="s">
        <v>105</v>
      </c>
      <c r="G15" s="6" t="s">
        <v>104</v>
      </c>
      <c r="H15" s="5" t="str">
        <f>"000239"</f>
        <v>000239</v>
      </c>
      <c r="I15" s="4">
        <v>42853</v>
      </c>
      <c r="J15" s="5" t="str">
        <f>"000057"</f>
        <v>000057</v>
      </c>
      <c r="K15" s="4">
        <v>42916</v>
      </c>
      <c r="L15" s="5" t="str">
        <f>"000366"</f>
        <v>000366</v>
      </c>
      <c r="M15" s="4">
        <v>42975</v>
      </c>
      <c r="N15" s="5">
        <v>17</v>
      </c>
      <c r="O15" s="5" t="str">
        <f>"005665"</f>
        <v>005665</v>
      </c>
      <c r="P15" s="4">
        <v>43350</v>
      </c>
      <c r="Q15" s="7">
        <v>4.9105100000000004</v>
      </c>
      <c r="R15" s="7">
        <v>0.57406000000000001</v>
      </c>
      <c r="S15" s="7">
        <v>4.3364500000000001</v>
      </c>
      <c r="T15" s="5">
        <v>204</v>
      </c>
      <c r="U15" s="4">
        <v>43357</v>
      </c>
      <c r="V15" s="5">
        <v>7676763113</v>
      </c>
      <c r="W15" s="6" t="s">
        <v>61</v>
      </c>
      <c r="X15" s="5" t="s">
        <v>28</v>
      </c>
      <c r="Y15" s="6" t="s">
        <v>29</v>
      </c>
      <c r="Z15" s="5" t="s">
        <v>54</v>
      </c>
      <c r="AA15" s="6" t="s">
        <v>53</v>
      </c>
      <c r="AB15" s="7">
        <f>Q15/100</f>
        <v>4.9105100000000006E-2</v>
      </c>
      <c r="AD15" s="8"/>
      <c r="AF15" s="8"/>
      <c r="AG15" s="8"/>
    </row>
    <row r="16" spans="1:33" x14ac:dyDescent="0.2">
      <c r="A16" s="12">
        <v>5476</v>
      </c>
      <c r="B16" s="13" t="s">
        <v>32</v>
      </c>
      <c r="C16" s="13">
        <v>43357</v>
      </c>
      <c r="D16" s="5">
        <v>120</v>
      </c>
      <c r="E16" s="6" t="s">
        <v>64</v>
      </c>
      <c r="F16" s="5" t="s">
        <v>103</v>
      </c>
      <c r="G16" s="6" t="s">
        <v>102</v>
      </c>
      <c r="H16" s="5" t="str">
        <f>"000214"</f>
        <v>000214</v>
      </c>
      <c r="I16" s="4">
        <v>42849</v>
      </c>
      <c r="J16" s="5" t="str">
        <f>"000056"</f>
        <v>000056</v>
      </c>
      <c r="K16" s="4">
        <v>42916</v>
      </c>
      <c r="L16" s="5" t="str">
        <f>"000367"</f>
        <v>000367</v>
      </c>
      <c r="M16" s="4">
        <v>42975</v>
      </c>
      <c r="N16" s="5">
        <v>17</v>
      </c>
      <c r="O16" s="5" t="str">
        <f>"005673"</f>
        <v>005673</v>
      </c>
      <c r="P16" s="4">
        <v>43350</v>
      </c>
      <c r="Q16" s="7">
        <v>4.9424799999999998</v>
      </c>
      <c r="R16" s="7">
        <v>0.57762000000000002</v>
      </c>
      <c r="S16" s="7">
        <v>4.3648600000000002</v>
      </c>
      <c r="T16" s="5">
        <v>204</v>
      </c>
      <c r="U16" s="4">
        <v>43357</v>
      </c>
      <c r="V16" s="5">
        <v>7676763113</v>
      </c>
      <c r="W16" s="6" t="s">
        <v>61</v>
      </c>
      <c r="X16" s="5" t="s">
        <v>28</v>
      </c>
      <c r="Y16" s="6" t="s">
        <v>29</v>
      </c>
      <c r="Z16" s="5" t="s">
        <v>54</v>
      </c>
      <c r="AA16" s="6" t="s">
        <v>53</v>
      </c>
      <c r="AB16" s="7">
        <f>Q16/100</f>
        <v>4.9424799999999998E-2</v>
      </c>
      <c r="AD16" s="8"/>
      <c r="AF16" s="8"/>
      <c r="AG16" s="8"/>
    </row>
    <row r="17" spans="1:33" x14ac:dyDescent="0.2">
      <c r="A17" s="12">
        <v>5698</v>
      </c>
      <c r="B17" s="13" t="s">
        <v>32</v>
      </c>
      <c r="C17" s="13">
        <v>43370</v>
      </c>
      <c r="D17" s="5">
        <v>120</v>
      </c>
      <c r="E17" s="6" t="s">
        <v>64</v>
      </c>
      <c r="F17" s="5" t="s">
        <v>101</v>
      </c>
      <c r="G17" s="6" t="s">
        <v>100</v>
      </c>
      <c r="H17" s="5" t="str">
        <f>"000107"</f>
        <v>000107</v>
      </c>
      <c r="I17" s="4">
        <v>42650</v>
      </c>
      <c r="J17" s="5" t="str">
        <f>"000013"</f>
        <v>000013</v>
      </c>
      <c r="K17" s="4">
        <v>42898</v>
      </c>
      <c r="L17" s="5" t="str">
        <f>"000260"</f>
        <v>000260</v>
      </c>
      <c r="M17" s="4">
        <v>42916</v>
      </c>
      <c r="N17" s="5">
        <v>16</v>
      </c>
      <c r="O17" s="5" t="str">
        <f>"005822"</f>
        <v>005822</v>
      </c>
      <c r="P17" s="4">
        <v>43362</v>
      </c>
      <c r="Q17" s="7">
        <v>5.8800100000000004</v>
      </c>
      <c r="R17" s="7">
        <v>0.45613999999999999</v>
      </c>
      <c r="S17" s="7">
        <v>5.42387</v>
      </c>
      <c r="T17" s="5">
        <v>219</v>
      </c>
      <c r="U17" s="4">
        <v>43370</v>
      </c>
      <c r="V17" s="5">
        <v>9535555996</v>
      </c>
      <c r="W17" s="6" t="s">
        <v>99</v>
      </c>
      <c r="X17" s="5" t="s">
        <v>28</v>
      </c>
      <c r="Y17" s="6" t="s">
        <v>29</v>
      </c>
      <c r="Z17" s="5" t="s">
        <v>54</v>
      </c>
      <c r="AA17" s="6" t="s">
        <v>53</v>
      </c>
      <c r="AB17" s="7">
        <f>Q17/100</f>
        <v>5.8800100000000001E-2</v>
      </c>
      <c r="AD17" s="8"/>
      <c r="AF17" s="8"/>
      <c r="AG17" s="8"/>
    </row>
    <row r="18" spans="1:33" x14ac:dyDescent="0.2">
      <c r="A18" s="12">
        <v>5884</v>
      </c>
      <c r="B18" s="13" t="s">
        <v>34</v>
      </c>
      <c r="C18" s="13">
        <v>43383</v>
      </c>
      <c r="D18" s="5">
        <v>120</v>
      </c>
      <c r="E18" s="6" t="s">
        <v>64</v>
      </c>
      <c r="F18" s="5" t="s">
        <v>98</v>
      </c>
      <c r="G18" s="6" t="s">
        <v>97</v>
      </c>
      <c r="H18" s="5" t="str">
        <f>"000104"</f>
        <v>000104</v>
      </c>
      <c r="I18" s="4">
        <v>43309</v>
      </c>
      <c r="J18" s="5" t="str">
        <f>"000024"</f>
        <v>000024</v>
      </c>
      <c r="K18" s="4">
        <v>43309</v>
      </c>
      <c r="L18" s="5" t="str">
        <f>"000109"</f>
        <v>000109</v>
      </c>
      <c r="M18" s="4">
        <v>43309</v>
      </c>
      <c r="N18" s="5">
        <v>18</v>
      </c>
      <c r="O18" s="5" t="str">
        <f>"006202"</f>
        <v>006202</v>
      </c>
      <c r="P18" s="4">
        <v>43379</v>
      </c>
      <c r="Q18" s="7">
        <v>49.576949999999997</v>
      </c>
      <c r="R18" s="7">
        <v>5.6703700000000001</v>
      </c>
      <c r="S18" s="7">
        <v>43.906579999999998</v>
      </c>
      <c r="T18" s="5">
        <v>225</v>
      </c>
      <c r="U18" s="4">
        <v>43383</v>
      </c>
      <c r="V18" s="5">
        <v>9483161122</v>
      </c>
      <c r="W18" s="6" t="s">
        <v>57</v>
      </c>
      <c r="X18" s="5" t="s">
        <v>40</v>
      </c>
      <c r="Y18" s="6" t="s">
        <v>39</v>
      </c>
      <c r="Z18" s="5" t="s">
        <v>54</v>
      </c>
      <c r="AA18" s="6" t="s">
        <v>53</v>
      </c>
      <c r="AB18" s="7">
        <f>Q18/100</f>
        <v>0.49576949999999997</v>
      </c>
      <c r="AD18" s="8"/>
      <c r="AF18" s="8"/>
      <c r="AG18" s="8"/>
    </row>
    <row r="19" spans="1:33" x14ac:dyDescent="0.2">
      <c r="A19" s="12">
        <v>5885</v>
      </c>
      <c r="B19" s="13" t="s">
        <v>34</v>
      </c>
      <c r="C19" s="13">
        <v>43383</v>
      </c>
      <c r="D19" s="5">
        <v>120</v>
      </c>
      <c r="E19" s="6" t="s">
        <v>64</v>
      </c>
      <c r="F19" s="5" t="s">
        <v>98</v>
      </c>
      <c r="G19" s="6" t="s">
        <v>97</v>
      </c>
      <c r="H19" s="5" t="str">
        <f>"000104"</f>
        <v>000104</v>
      </c>
      <c r="I19" s="4">
        <v>43309</v>
      </c>
      <c r="J19" s="5" t="str">
        <f>"000024"</f>
        <v>000024</v>
      </c>
      <c r="K19" s="4">
        <v>43309</v>
      </c>
      <c r="L19" s="5" t="str">
        <f>"000109"</f>
        <v>000109</v>
      </c>
      <c r="M19" s="4">
        <v>43309</v>
      </c>
      <c r="N19" s="5">
        <v>18</v>
      </c>
      <c r="O19" s="5" t="str">
        <f>"006202"</f>
        <v>006202</v>
      </c>
      <c r="P19" s="4">
        <v>43379</v>
      </c>
      <c r="Q19" s="7">
        <v>49.576949999999997</v>
      </c>
      <c r="R19" s="7">
        <v>5.6703700000000001</v>
      </c>
      <c r="S19" s="7">
        <v>43.906579999999998</v>
      </c>
      <c r="T19" s="5">
        <v>225</v>
      </c>
      <c r="U19" s="4">
        <v>43383</v>
      </c>
      <c r="V19" s="5">
        <v>9483161122</v>
      </c>
      <c r="W19" s="6" t="s">
        <v>57</v>
      </c>
      <c r="X19" s="5" t="s">
        <v>40</v>
      </c>
      <c r="Y19" s="6" t="s">
        <v>39</v>
      </c>
      <c r="Z19" s="5" t="s">
        <v>54</v>
      </c>
      <c r="AA19" s="6" t="s">
        <v>53</v>
      </c>
      <c r="AB19" s="7">
        <f>Q19/100</f>
        <v>0.49576949999999997</v>
      </c>
      <c r="AD19" s="8"/>
      <c r="AF19" s="8"/>
      <c r="AG19" s="8"/>
    </row>
    <row r="20" spans="1:33" x14ac:dyDescent="0.2">
      <c r="A20" s="12">
        <v>7013</v>
      </c>
      <c r="B20" s="13" t="s">
        <v>34</v>
      </c>
      <c r="C20" s="13">
        <v>43403</v>
      </c>
      <c r="D20" s="5">
        <v>120</v>
      </c>
      <c r="E20" s="6" t="s">
        <v>64</v>
      </c>
      <c r="F20" s="5" t="s">
        <v>96</v>
      </c>
      <c r="G20" s="6" t="s">
        <v>95</v>
      </c>
      <c r="H20" s="5" t="str">
        <f>"00.196"</f>
        <v>00.196</v>
      </c>
      <c r="I20" s="4">
        <v>42843</v>
      </c>
      <c r="J20" s="5" t="str">
        <f>"0000.9"</f>
        <v>0000.9</v>
      </c>
      <c r="K20" s="4">
        <v>42882</v>
      </c>
      <c r="L20" s="5" t="str">
        <f>"000164"</f>
        <v>000164</v>
      </c>
      <c r="M20" s="4">
        <v>42882</v>
      </c>
      <c r="N20" s="5">
        <v>17</v>
      </c>
      <c r="O20" s="5" t="str">
        <f>"007020"</f>
        <v>007020</v>
      </c>
      <c r="P20" s="4">
        <v>43400</v>
      </c>
      <c r="Q20" s="7">
        <v>8.3670299999999997</v>
      </c>
      <c r="R20" s="7">
        <v>1.06925</v>
      </c>
      <c r="S20" s="7">
        <v>7.2977800000000004</v>
      </c>
      <c r="T20" s="5">
        <v>255</v>
      </c>
      <c r="U20" s="4">
        <v>43403</v>
      </c>
      <c r="V20" s="5">
        <v>9945417770</v>
      </c>
      <c r="W20" s="6" t="s">
        <v>55</v>
      </c>
      <c r="X20" s="5" t="s">
        <v>28</v>
      </c>
      <c r="Y20" s="6" t="s">
        <v>29</v>
      </c>
      <c r="Z20" s="5" t="s">
        <v>54</v>
      </c>
      <c r="AA20" s="6" t="s">
        <v>53</v>
      </c>
      <c r="AB20" s="7">
        <f>Q20/100</f>
        <v>8.3670300000000003E-2</v>
      </c>
      <c r="AD20" s="8"/>
      <c r="AF20" s="8"/>
      <c r="AG20" s="8"/>
    </row>
    <row r="21" spans="1:33" x14ac:dyDescent="0.2">
      <c r="A21" s="12">
        <v>7098</v>
      </c>
      <c r="B21" s="13" t="s">
        <v>34</v>
      </c>
      <c r="C21" s="13">
        <v>43404</v>
      </c>
      <c r="D21" s="5">
        <v>120</v>
      </c>
      <c r="E21" s="6" t="s">
        <v>64</v>
      </c>
      <c r="F21" s="5" t="s">
        <v>94</v>
      </c>
      <c r="G21" s="6" t="s">
        <v>93</v>
      </c>
      <c r="H21" s="5" t="str">
        <f>"000114"</f>
        <v>000114</v>
      </c>
      <c r="I21" s="4">
        <v>43312</v>
      </c>
      <c r="J21" s="5" t="str">
        <f>"000028"</f>
        <v>000028</v>
      </c>
      <c r="K21" s="4">
        <v>43312</v>
      </c>
      <c r="L21" s="5" t="str">
        <f>"000114"</f>
        <v>000114</v>
      </c>
      <c r="M21" s="4">
        <v>43312</v>
      </c>
      <c r="N21" s="5">
        <v>18</v>
      </c>
      <c r="O21" s="5" t="str">
        <f>"007131"</f>
        <v>007131</v>
      </c>
      <c r="P21" s="4">
        <v>43403</v>
      </c>
      <c r="Q21" s="7">
        <v>55.461399999999998</v>
      </c>
      <c r="R21" s="7">
        <v>5.4638</v>
      </c>
      <c r="S21" s="7">
        <v>49.997599999999998</v>
      </c>
      <c r="T21" s="5">
        <v>259</v>
      </c>
      <c r="U21" s="4">
        <v>43404</v>
      </c>
      <c r="V21" s="5">
        <v>9483161122</v>
      </c>
      <c r="W21" s="6" t="s">
        <v>57</v>
      </c>
      <c r="X21" s="5" t="s">
        <v>40</v>
      </c>
      <c r="Y21" s="6" t="s">
        <v>39</v>
      </c>
      <c r="Z21" s="5" t="s">
        <v>54</v>
      </c>
      <c r="AA21" s="6" t="s">
        <v>53</v>
      </c>
      <c r="AB21" s="7">
        <f>Q21/100</f>
        <v>0.55461399999999994</v>
      </c>
      <c r="AD21" s="8"/>
      <c r="AF21" s="8"/>
      <c r="AG21" s="8"/>
    </row>
    <row r="22" spans="1:33" x14ac:dyDescent="0.2">
      <c r="A22" s="12">
        <v>7099</v>
      </c>
      <c r="B22" s="13" t="s">
        <v>34</v>
      </c>
      <c r="C22" s="13">
        <v>43404</v>
      </c>
      <c r="D22" s="5">
        <v>120</v>
      </c>
      <c r="E22" s="6" t="s">
        <v>64</v>
      </c>
      <c r="F22" s="5" t="s">
        <v>92</v>
      </c>
      <c r="G22" s="6" t="s">
        <v>91</v>
      </c>
      <c r="H22" s="5" t="str">
        <f>"000081"</f>
        <v>000081</v>
      </c>
      <c r="I22" s="4">
        <v>43294</v>
      </c>
      <c r="J22" s="5" t="str">
        <f>"000021"</f>
        <v>000021</v>
      </c>
      <c r="K22" s="4">
        <v>43294</v>
      </c>
      <c r="L22" s="5" t="str">
        <f>"000081"</f>
        <v>000081</v>
      </c>
      <c r="M22" s="4">
        <v>43294</v>
      </c>
      <c r="N22" s="5">
        <v>18</v>
      </c>
      <c r="O22" s="5" t="str">
        <f>"007055"</f>
        <v>007055</v>
      </c>
      <c r="P22" s="4">
        <v>43400</v>
      </c>
      <c r="Q22" s="7">
        <v>14.970330000000001</v>
      </c>
      <c r="R22" s="7">
        <v>1.8003800000000001</v>
      </c>
      <c r="S22" s="7">
        <v>13.16995</v>
      </c>
      <c r="T22" s="5">
        <v>260</v>
      </c>
      <c r="U22" s="4">
        <v>43404</v>
      </c>
      <c r="V22" s="5">
        <v>9483161122</v>
      </c>
      <c r="W22" s="6" t="s">
        <v>90</v>
      </c>
      <c r="X22" s="5" t="s">
        <v>44</v>
      </c>
      <c r="Y22" s="6" t="s">
        <v>43</v>
      </c>
      <c r="Z22" s="5" t="s">
        <v>54</v>
      </c>
      <c r="AA22" s="6" t="s">
        <v>53</v>
      </c>
      <c r="AB22" s="7">
        <f>Q22/100</f>
        <v>0.14970330000000001</v>
      </c>
      <c r="AD22" s="8"/>
      <c r="AF22" s="8"/>
      <c r="AG22" s="8"/>
    </row>
    <row r="23" spans="1:33" x14ac:dyDescent="0.2">
      <c r="A23" s="12">
        <v>7304</v>
      </c>
      <c r="B23" s="13" t="s">
        <v>42</v>
      </c>
      <c r="C23" s="13">
        <v>43421</v>
      </c>
      <c r="D23" s="5">
        <v>120</v>
      </c>
      <c r="E23" s="6" t="s">
        <v>64</v>
      </c>
      <c r="F23" s="5" t="s">
        <v>89</v>
      </c>
      <c r="G23" s="6" t="s">
        <v>88</v>
      </c>
      <c r="H23" s="5" t="str">
        <f>"000115"</f>
        <v>000115</v>
      </c>
      <c r="I23" s="4">
        <v>43312</v>
      </c>
      <c r="J23" s="5" t="str">
        <f>"000029"</f>
        <v>000029</v>
      </c>
      <c r="K23" s="4">
        <v>43312</v>
      </c>
      <c r="L23" s="5" t="str">
        <f>"000115"</f>
        <v>000115</v>
      </c>
      <c r="M23" s="4">
        <v>43312</v>
      </c>
      <c r="N23" s="5">
        <v>18</v>
      </c>
      <c r="O23" s="5" t="str">
        <f>"007322"</f>
        <v>007322</v>
      </c>
      <c r="P23" s="4">
        <v>43418</v>
      </c>
      <c r="Q23" s="7">
        <v>55.467849999999999</v>
      </c>
      <c r="R23" s="7">
        <v>5.4764400000000002</v>
      </c>
      <c r="S23" s="7">
        <v>49.991410000000002</v>
      </c>
      <c r="T23" s="5">
        <v>269</v>
      </c>
      <c r="U23" s="4">
        <v>43421</v>
      </c>
      <c r="V23" s="5">
        <v>9483161122</v>
      </c>
      <c r="W23" s="6" t="s">
        <v>57</v>
      </c>
      <c r="X23" s="5" t="s">
        <v>40</v>
      </c>
      <c r="Y23" s="6" t="s">
        <v>39</v>
      </c>
      <c r="Z23" s="5" t="s">
        <v>54</v>
      </c>
      <c r="AA23" s="6" t="s">
        <v>53</v>
      </c>
      <c r="AB23" s="7">
        <f>Q23/100</f>
        <v>0.55467849999999996</v>
      </c>
      <c r="AD23" s="8"/>
      <c r="AF23" s="8"/>
      <c r="AG23" s="8"/>
    </row>
    <row r="24" spans="1:33" x14ac:dyDescent="0.2">
      <c r="A24" s="12">
        <v>7305</v>
      </c>
      <c r="B24" s="13" t="s">
        <v>42</v>
      </c>
      <c r="C24" s="13">
        <v>43421</v>
      </c>
      <c r="D24" s="5">
        <v>120</v>
      </c>
      <c r="E24" s="6" t="s">
        <v>64</v>
      </c>
      <c r="F24" s="5" t="s">
        <v>87</v>
      </c>
      <c r="G24" s="6" t="s">
        <v>86</v>
      </c>
      <c r="H24" s="5" t="str">
        <f>"000113"</f>
        <v>000113</v>
      </c>
      <c r="I24" s="4">
        <v>43312</v>
      </c>
      <c r="J24" s="5" t="str">
        <f>"000027"</f>
        <v>000027</v>
      </c>
      <c r="K24" s="4">
        <v>43312</v>
      </c>
      <c r="L24" s="5" t="str">
        <f>"000113"</f>
        <v>000113</v>
      </c>
      <c r="M24" s="4">
        <v>43312</v>
      </c>
      <c r="N24" s="5">
        <v>18</v>
      </c>
      <c r="O24" s="5" t="str">
        <f>"007323"</f>
        <v>007323</v>
      </c>
      <c r="P24" s="4">
        <v>43418</v>
      </c>
      <c r="Q24" s="7">
        <v>55.450159999999997</v>
      </c>
      <c r="R24" s="7">
        <v>5.4667500000000002</v>
      </c>
      <c r="S24" s="7">
        <v>49.983409999999999</v>
      </c>
      <c r="T24" s="5">
        <v>269</v>
      </c>
      <c r="U24" s="4">
        <v>43421</v>
      </c>
      <c r="V24" s="5">
        <v>9483161122</v>
      </c>
      <c r="W24" s="6" t="s">
        <v>57</v>
      </c>
      <c r="X24" s="5" t="s">
        <v>40</v>
      </c>
      <c r="Y24" s="6" t="s">
        <v>39</v>
      </c>
      <c r="Z24" s="5" t="s">
        <v>54</v>
      </c>
      <c r="AA24" s="6" t="s">
        <v>53</v>
      </c>
      <c r="AB24" s="7">
        <f>Q24/100</f>
        <v>0.55450159999999993</v>
      </c>
      <c r="AD24" s="8"/>
      <c r="AF24" s="8"/>
      <c r="AG24" s="8"/>
    </row>
    <row r="25" spans="1:33" x14ac:dyDescent="0.2">
      <c r="A25" s="12">
        <v>7438</v>
      </c>
      <c r="B25" s="13" t="s">
        <v>42</v>
      </c>
      <c r="C25" s="13">
        <v>43432</v>
      </c>
      <c r="D25" s="5">
        <v>120</v>
      </c>
      <c r="E25" s="6" t="s">
        <v>64</v>
      </c>
      <c r="F25" s="5" t="s">
        <v>85</v>
      </c>
      <c r="G25" s="6" t="s">
        <v>84</v>
      </c>
      <c r="H25" s="5" t="str">
        <f>"000136"</f>
        <v>000136</v>
      </c>
      <c r="I25" s="4">
        <v>43357</v>
      </c>
      <c r="J25" s="5" t="str">
        <f>"000038"</f>
        <v>000038</v>
      </c>
      <c r="K25" s="4">
        <v>43357</v>
      </c>
      <c r="L25" s="5" t="str">
        <f>"000133"</f>
        <v>000133</v>
      </c>
      <c r="M25" s="4">
        <v>43357</v>
      </c>
      <c r="N25" s="5">
        <v>17</v>
      </c>
      <c r="O25" s="5" t="str">
        <f>"007599"</f>
        <v>007599</v>
      </c>
      <c r="P25" s="4">
        <v>43431</v>
      </c>
      <c r="Q25" s="7">
        <v>41.160350000000001</v>
      </c>
      <c r="R25" s="7">
        <v>1.5694699999999999</v>
      </c>
      <c r="S25" s="7">
        <v>39.590879999999999</v>
      </c>
      <c r="T25" s="5">
        <v>277</v>
      </c>
      <c r="U25" s="4">
        <v>43432</v>
      </c>
      <c r="V25" s="5">
        <v>9844753608</v>
      </c>
      <c r="W25" s="6" t="s">
        <v>83</v>
      </c>
      <c r="X25" s="5" t="s">
        <v>38</v>
      </c>
      <c r="Y25" s="6" t="s">
        <v>37</v>
      </c>
      <c r="Z25" s="5" t="s">
        <v>54</v>
      </c>
      <c r="AA25" s="6" t="s">
        <v>53</v>
      </c>
      <c r="AB25" s="7">
        <f>Q25/100</f>
        <v>0.41160350000000001</v>
      </c>
      <c r="AD25" s="8"/>
      <c r="AF25" s="8"/>
      <c r="AG25" s="8"/>
    </row>
    <row r="26" spans="1:33" x14ac:dyDescent="0.2">
      <c r="A26" s="12">
        <v>7543</v>
      </c>
      <c r="B26" s="13" t="s">
        <v>33</v>
      </c>
      <c r="C26" s="13">
        <v>43437</v>
      </c>
      <c r="D26" s="5">
        <v>120</v>
      </c>
      <c r="E26" s="6" t="s">
        <v>64</v>
      </c>
      <c r="F26" s="5" t="s">
        <v>82</v>
      </c>
      <c r="G26" s="6" t="s">
        <v>81</v>
      </c>
      <c r="H26" s="5" t="str">
        <f>"000206"</f>
        <v>000206</v>
      </c>
      <c r="I26" s="4">
        <v>42843</v>
      </c>
      <c r="J26" s="5" t="str">
        <f>"000.12"</f>
        <v>000.12</v>
      </c>
      <c r="K26" s="4">
        <v>42882</v>
      </c>
      <c r="L26" s="5" t="str">
        <f>"000162"</f>
        <v>000162</v>
      </c>
      <c r="M26" s="4">
        <v>42882</v>
      </c>
      <c r="N26" s="5">
        <v>17</v>
      </c>
      <c r="O26" s="5" t="str">
        <f>"007377"</f>
        <v>007377</v>
      </c>
      <c r="P26" s="4">
        <v>43420</v>
      </c>
      <c r="Q26" s="7">
        <v>8.7939799999999995</v>
      </c>
      <c r="R26" s="7">
        <v>1.0576300000000001</v>
      </c>
      <c r="S26" s="7">
        <v>7.7363499999999998</v>
      </c>
      <c r="T26" s="5">
        <v>279</v>
      </c>
      <c r="U26" s="4">
        <v>43437</v>
      </c>
      <c r="V26" s="5">
        <v>9945417770</v>
      </c>
      <c r="W26" s="6" t="s">
        <v>58</v>
      </c>
      <c r="X26" s="5" t="s">
        <v>28</v>
      </c>
      <c r="Y26" s="6" t="s">
        <v>29</v>
      </c>
      <c r="Z26" s="5" t="s">
        <v>54</v>
      </c>
      <c r="AA26" s="6" t="s">
        <v>53</v>
      </c>
      <c r="AB26" s="7">
        <f>Q26/100</f>
        <v>8.7939799999999999E-2</v>
      </c>
      <c r="AD26" s="8"/>
      <c r="AF26" s="8"/>
      <c r="AG26" s="8"/>
    </row>
    <row r="27" spans="1:33" x14ac:dyDescent="0.2">
      <c r="A27" s="12">
        <v>7679</v>
      </c>
      <c r="B27" s="13" t="s">
        <v>33</v>
      </c>
      <c r="C27" s="13">
        <v>43447</v>
      </c>
      <c r="D27" s="5">
        <v>120</v>
      </c>
      <c r="E27" s="6" t="s">
        <v>64</v>
      </c>
      <c r="F27" s="5" t="s">
        <v>80</v>
      </c>
      <c r="G27" s="6" t="s">
        <v>79</v>
      </c>
      <c r="H27" s="5" t="str">
        <f>"000162"</f>
        <v>000162</v>
      </c>
      <c r="I27" s="4">
        <v>43417</v>
      </c>
      <c r="J27" s="5" t="str">
        <f>"000047"</f>
        <v>000047</v>
      </c>
      <c r="K27" s="4">
        <v>43417</v>
      </c>
      <c r="L27" s="5" t="str">
        <f>"000162"</f>
        <v>000162</v>
      </c>
      <c r="M27" s="4">
        <v>43417</v>
      </c>
      <c r="N27" s="5">
        <v>18</v>
      </c>
      <c r="O27" s="5" t="str">
        <f>"007935"</f>
        <v>007935</v>
      </c>
      <c r="P27" s="4">
        <v>43447</v>
      </c>
      <c r="Q27" s="7">
        <v>109.85193</v>
      </c>
      <c r="R27" s="7">
        <v>13.07915</v>
      </c>
      <c r="S27" s="7">
        <v>96.772779999999997</v>
      </c>
      <c r="T27" s="5">
        <v>289</v>
      </c>
      <c r="U27" s="4">
        <v>43447</v>
      </c>
      <c r="V27" s="5">
        <v>9483161122</v>
      </c>
      <c r="W27" s="6" t="s">
        <v>57</v>
      </c>
      <c r="X27" s="5" t="s">
        <v>38</v>
      </c>
      <c r="Y27" s="6" t="s">
        <v>37</v>
      </c>
      <c r="Z27" s="5" t="s">
        <v>54</v>
      </c>
      <c r="AA27" s="6" t="s">
        <v>53</v>
      </c>
      <c r="AB27" s="7">
        <f>Q27/100</f>
        <v>1.0985193</v>
      </c>
      <c r="AD27" s="8"/>
      <c r="AF27" s="8"/>
      <c r="AG27" s="8"/>
    </row>
    <row r="28" spans="1:33" x14ac:dyDescent="0.2">
      <c r="A28" s="12">
        <v>8036</v>
      </c>
      <c r="B28" s="13" t="s">
        <v>33</v>
      </c>
      <c r="C28" s="13">
        <v>43455</v>
      </c>
      <c r="D28" s="5">
        <v>120</v>
      </c>
      <c r="E28" s="6" t="s">
        <v>64</v>
      </c>
      <c r="F28" s="5" t="s">
        <v>78</v>
      </c>
      <c r="G28" s="6" t="s">
        <v>77</v>
      </c>
      <c r="H28" s="5" t="str">
        <f>"000205"</f>
        <v>000205</v>
      </c>
      <c r="I28" s="4">
        <v>42843</v>
      </c>
      <c r="J28" s="5" t="str">
        <f>"0000.2"</f>
        <v>0000.2</v>
      </c>
      <c r="K28" s="4">
        <v>42895</v>
      </c>
      <c r="L28" s="5" t="str">
        <f>"000201"</f>
        <v>000201</v>
      </c>
      <c r="M28" s="4">
        <v>42895</v>
      </c>
      <c r="N28" s="5">
        <v>17</v>
      </c>
      <c r="O28" s="5" t="str">
        <f>"008114"</f>
        <v>008114</v>
      </c>
      <c r="P28" s="4">
        <v>43454</v>
      </c>
      <c r="Q28" s="7">
        <v>7.9756099999999996</v>
      </c>
      <c r="R28" s="7">
        <v>0.95504</v>
      </c>
      <c r="S28" s="7">
        <v>7.0205700000000002</v>
      </c>
      <c r="T28" s="5">
        <v>301</v>
      </c>
      <c r="U28" s="4">
        <v>43455</v>
      </c>
      <c r="V28" s="5">
        <v>9945417770</v>
      </c>
      <c r="W28" s="6" t="s">
        <v>58</v>
      </c>
      <c r="X28" s="5" t="s">
        <v>28</v>
      </c>
      <c r="Y28" s="6" t="s">
        <v>29</v>
      </c>
      <c r="Z28" s="5" t="s">
        <v>54</v>
      </c>
      <c r="AA28" s="6" t="s">
        <v>53</v>
      </c>
      <c r="AB28" s="7">
        <f>Q28/100</f>
        <v>7.9756099999999996E-2</v>
      </c>
      <c r="AD28" s="8"/>
      <c r="AF28" s="8"/>
      <c r="AG28" s="8"/>
    </row>
    <row r="29" spans="1:33" x14ac:dyDescent="0.2">
      <c r="A29" s="12">
        <v>8037</v>
      </c>
      <c r="B29" s="13" t="s">
        <v>33</v>
      </c>
      <c r="C29" s="13">
        <v>43455</v>
      </c>
      <c r="D29" s="5">
        <v>120</v>
      </c>
      <c r="E29" s="6" t="s">
        <v>64</v>
      </c>
      <c r="F29" s="5" t="s">
        <v>76</v>
      </c>
      <c r="G29" s="6" t="s">
        <v>75</v>
      </c>
      <c r="H29" s="5" t="str">
        <f>"000201"</f>
        <v>000201</v>
      </c>
      <c r="I29" s="4">
        <v>42843</v>
      </c>
      <c r="J29" s="5" t="str">
        <f>"0000.3"</f>
        <v>0000.3</v>
      </c>
      <c r="K29" s="4">
        <v>42895</v>
      </c>
      <c r="L29" s="5" t="str">
        <f>"000202"</f>
        <v>000202</v>
      </c>
      <c r="M29" s="4">
        <v>42895</v>
      </c>
      <c r="N29" s="5">
        <v>17</v>
      </c>
      <c r="O29" s="5" t="str">
        <f>"008115"</f>
        <v>008115</v>
      </c>
      <c r="P29" s="4">
        <v>43454</v>
      </c>
      <c r="Q29" s="7">
        <v>8.7887900000000005</v>
      </c>
      <c r="R29" s="7">
        <v>1.0596300000000001</v>
      </c>
      <c r="S29" s="7">
        <v>7.7291600000000003</v>
      </c>
      <c r="T29" s="5">
        <v>301</v>
      </c>
      <c r="U29" s="4">
        <v>43455</v>
      </c>
      <c r="V29" s="5">
        <v>9945417770</v>
      </c>
      <c r="W29" s="6" t="s">
        <v>58</v>
      </c>
      <c r="X29" s="5" t="s">
        <v>28</v>
      </c>
      <c r="Y29" s="6" t="s">
        <v>29</v>
      </c>
      <c r="Z29" s="5" t="s">
        <v>54</v>
      </c>
      <c r="AA29" s="6" t="s">
        <v>53</v>
      </c>
      <c r="AB29" s="7">
        <f>Q29/100</f>
        <v>8.7887900000000005E-2</v>
      </c>
      <c r="AD29" s="8"/>
      <c r="AF29" s="8"/>
      <c r="AG29" s="8"/>
    </row>
    <row r="30" spans="1:33" x14ac:dyDescent="0.2">
      <c r="A30" s="12">
        <v>8038</v>
      </c>
      <c r="B30" s="13" t="s">
        <v>33</v>
      </c>
      <c r="C30" s="13">
        <v>43455</v>
      </c>
      <c r="D30" s="5">
        <v>120</v>
      </c>
      <c r="E30" s="6" t="s">
        <v>64</v>
      </c>
      <c r="F30" s="5" t="s">
        <v>74</v>
      </c>
      <c r="G30" s="6" t="s">
        <v>73</v>
      </c>
      <c r="H30" s="5" t="str">
        <f>"000204"</f>
        <v>000204</v>
      </c>
      <c r="I30" s="4">
        <v>42843</v>
      </c>
      <c r="J30" s="5" t="str">
        <f>"0000.4"</f>
        <v>0000.4</v>
      </c>
      <c r="K30" s="4">
        <v>42895</v>
      </c>
      <c r="L30" s="5" t="str">
        <f>"000203"</f>
        <v>000203</v>
      </c>
      <c r="M30" s="4">
        <v>42895</v>
      </c>
      <c r="N30" s="5">
        <v>17</v>
      </c>
      <c r="O30" s="5" t="str">
        <f>"008116"</f>
        <v>008116</v>
      </c>
      <c r="P30" s="4">
        <v>43454</v>
      </c>
      <c r="Q30" s="7">
        <v>8.60684</v>
      </c>
      <c r="R30" s="7">
        <v>1.04139</v>
      </c>
      <c r="S30" s="7">
        <v>7.5654500000000002</v>
      </c>
      <c r="T30" s="5">
        <v>301</v>
      </c>
      <c r="U30" s="4">
        <v>43455</v>
      </c>
      <c r="V30" s="5">
        <v>9945417770</v>
      </c>
      <c r="W30" s="6" t="s">
        <v>58</v>
      </c>
      <c r="X30" s="5" t="s">
        <v>28</v>
      </c>
      <c r="Y30" s="6" t="s">
        <v>29</v>
      </c>
      <c r="Z30" s="5" t="s">
        <v>54</v>
      </c>
      <c r="AA30" s="6" t="s">
        <v>53</v>
      </c>
      <c r="AB30" s="7">
        <f>Q30/100</f>
        <v>8.6068400000000003E-2</v>
      </c>
      <c r="AD30" s="8"/>
      <c r="AF30" s="8"/>
      <c r="AG30" s="8"/>
    </row>
    <row r="31" spans="1:33" x14ac:dyDescent="0.2">
      <c r="A31" s="12">
        <v>8039</v>
      </c>
      <c r="B31" s="13" t="s">
        <v>33</v>
      </c>
      <c r="C31" s="13">
        <v>43455</v>
      </c>
      <c r="D31" s="5">
        <v>120</v>
      </c>
      <c r="E31" s="6" t="s">
        <v>64</v>
      </c>
      <c r="F31" s="5" t="s">
        <v>72</v>
      </c>
      <c r="G31" s="6" t="s">
        <v>71</v>
      </c>
      <c r="H31" s="5" t="str">
        <f>"000200"</f>
        <v>000200</v>
      </c>
      <c r="I31" s="4">
        <v>42843</v>
      </c>
      <c r="J31" s="5" t="str">
        <f>"0000.5"</f>
        <v>0000.5</v>
      </c>
      <c r="K31" s="4">
        <v>42895</v>
      </c>
      <c r="L31" s="5" t="str">
        <f>"000212"</f>
        <v>000212</v>
      </c>
      <c r="M31" s="4">
        <v>42895</v>
      </c>
      <c r="N31" s="5">
        <v>17</v>
      </c>
      <c r="O31" s="5" t="str">
        <f>"008125"</f>
        <v>008125</v>
      </c>
      <c r="P31" s="4">
        <v>43454</v>
      </c>
      <c r="Q31" s="7">
        <v>8.7591800000000006</v>
      </c>
      <c r="R31" s="7">
        <v>1.06168</v>
      </c>
      <c r="S31" s="7">
        <v>7.6974999999999998</v>
      </c>
      <c r="T31" s="5">
        <v>301</v>
      </c>
      <c r="U31" s="4">
        <v>43455</v>
      </c>
      <c r="V31" s="5">
        <v>9945417770</v>
      </c>
      <c r="W31" s="6" t="s">
        <v>58</v>
      </c>
      <c r="X31" s="5" t="s">
        <v>28</v>
      </c>
      <c r="Y31" s="6" t="s">
        <v>29</v>
      </c>
      <c r="Z31" s="5" t="s">
        <v>54</v>
      </c>
      <c r="AA31" s="6" t="s">
        <v>53</v>
      </c>
      <c r="AB31" s="7">
        <f>Q31/100</f>
        <v>8.7591800000000011E-2</v>
      </c>
      <c r="AD31" s="8"/>
      <c r="AF31" s="8"/>
      <c r="AG31" s="8"/>
    </row>
    <row r="32" spans="1:33" x14ac:dyDescent="0.2">
      <c r="A32" s="12">
        <v>8040</v>
      </c>
      <c r="B32" s="13" t="s">
        <v>33</v>
      </c>
      <c r="C32" s="13">
        <v>43455</v>
      </c>
      <c r="D32" s="5">
        <v>120</v>
      </c>
      <c r="E32" s="6" t="s">
        <v>64</v>
      </c>
      <c r="F32" s="5" t="s">
        <v>70</v>
      </c>
      <c r="G32" s="6" t="s">
        <v>69</v>
      </c>
      <c r="H32" s="5" t="str">
        <f>"00.205"</f>
        <v>00.205</v>
      </c>
      <c r="I32" s="4">
        <v>42843</v>
      </c>
      <c r="J32" s="5" t="str">
        <f>"000.11"</f>
        <v>000.11</v>
      </c>
      <c r="K32" s="4">
        <v>42895</v>
      </c>
      <c r="L32" s="5" t="str">
        <f>"000213"</f>
        <v>000213</v>
      </c>
      <c r="M32" s="4">
        <v>42895</v>
      </c>
      <c r="N32" s="5">
        <v>17</v>
      </c>
      <c r="O32" s="5" t="str">
        <f>"008126"</f>
        <v>008126</v>
      </c>
      <c r="P32" s="4">
        <v>43454</v>
      </c>
      <c r="Q32" s="7">
        <v>8.7644300000000008</v>
      </c>
      <c r="R32" s="7">
        <v>1.0543</v>
      </c>
      <c r="S32" s="7">
        <v>7.7101300000000004</v>
      </c>
      <c r="T32" s="5">
        <v>301</v>
      </c>
      <c r="U32" s="4">
        <v>43455</v>
      </c>
      <c r="V32" s="5">
        <v>9945417770</v>
      </c>
      <c r="W32" s="6" t="s">
        <v>58</v>
      </c>
      <c r="X32" s="5" t="s">
        <v>28</v>
      </c>
      <c r="Y32" s="6" t="s">
        <v>29</v>
      </c>
      <c r="Z32" s="5" t="s">
        <v>54</v>
      </c>
      <c r="AA32" s="6" t="s">
        <v>53</v>
      </c>
      <c r="AB32" s="7">
        <f>Q32/100</f>
        <v>8.7644300000000008E-2</v>
      </c>
      <c r="AD32" s="8"/>
      <c r="AF32" s="8"/>
      <c r="AG32" s="8"/>
    </row>
    <row r="33" spans="1:33" x14ac:dyDescent="0.2">
      <c r="A33" s="12">
        <v>8041</v>
      </c>
      <c r="B33" s="13" t="s">
        <v>33</v>
      </c>
      <c r="C33" s="13">
        <v>43455</v>
      </c>
      <c r="D33" s="5">
        <v>120</v>
      </c>
      <c r="E33" s="6" t="s">
        <v>64</v>
      </c>
      <c r="F33" s="5" t="s">
        <v>68</v>
      </c>
      <c r="G33" s="6" t="s">
        <v>67</v>
      </c>
      <c r="H33" s="5" t="str">
        <f>"00.199"</f>
        <v>00.199</v>
      </c>
      <c r="I33" s="4">
        <v>42843</v>
      </c>
      <c r="J33" s="5" t="str">
        <f>"000.10"</f>
        <v>000.10</v>
      </c>
      <c r="K33" s="4">
        <v>42895</v>
      </c>
      <c r="L33" s="5" t="str">
        <f>"000214"</f>
        <v>000214</v>
      </c>
      <c r="M33" s="4">
        <v>42895</v>
      </c>
      <c r="N33" s="5">
        <v>17</v>
      </c>
      <c r="O33" s="5" t="str">
        <f>"008127"</f>
        <v>008127</v>
      </c>
      <c r="P33" s="4">
        <v>43454</v>
      </c>
      <c r="Q33" s="7">
        <v>8.7684300000000004</v>
      </c>
      <c r="R33" s="7">
        <v>1.0432900000000001</v>
      </c>
      <c r="S33" s="7">
        <v>7.7251399999999997</v>
      </c>
      <c r="T33" s="5">
        <v>301</v>
      </c>
      <c r="U33" s="4">
        <v>43455</v>
      </c>
      <c r="V33" s="5">
        <v>9945417770</v>
      </c>
      <c r="W33" s="6" t="s">
        <v>58</v>
      </c>
      <c r="X33" s="5" t="s">
        <v>28</v>
      </c>
      <c r="Y33" s="6" t="s">
        <v>29</v>
      </c>
      <c r="Z33" s="5" t="s">
        <v>54</v>
      </c>
      <c r="AA33" s="6" t="s">
        <v>53</v>
      </c>
      <c r="AB33" s="7">
        <f>Q33/100</f>
        <v>8.7684300000000007E-2</v>
      </c>
      <c r="AD33" s="8"/>
      <c r="AF33" s="8"/>
      <c r="AG33" s="8"/>
    </row>
    <row r="34" spans="1:33" x14ac:dyDescent="0.2">
      <c r="A34" s="12">
        <v>8042</v>
      </c>
      <c r="B34" s="13" t="s">
        <v>33</v>
      </c>
      <c r="C34" s="13">
        <v>43455</v>
      </c>
      <c r="D34" s="5">
        <v>120</v>
      </c>
      <c r="E34" s="6" t="s">
        <v>64</v>
      </c>
      <c r="F34" s="5" t="s">
        <v>66</v>
      </c>
      <c r="G34" s="6" t="s">
        <v>65</v>
      </c>
      <c r="H34" s="5" t="str">
        <f>"000176"</f>
        <v>000176</v>
      </c>
      <c r="I34" s="4">
        <v>42803</v>
      </c>
      <c r="J34" s="5" t="str">
        <f>"0000.6"</f>
        <v>0000.6</v>
      </c>
      <c r="K34" s="4">
        <v>42895</v>
      </c>
      <c r="L34" s="5" t="str">
        <f>"000215"</f>
        <v>000215</v>
      </c>
      <c r="M34" s="4">
        <v>42895</v>
      </c>
      <c r="N34" s="5">
        <v>17</v>
      </c>
      <c r="O34" s="5" t="str">
        <f>"008128"</f>
        <v>008128</v>
      </c>
      <c r="P34" s="4">
        <v>43454</v>
      </c>
      <c r="Q34" s="7">
        <v>8.7448599999999992</v>
      </c>
      <c r="R34" s="7">
        <v>1.05904</v>
      </c>
      <c r="S34" s="7">
        <v>7.6858199999999997</v>
      </c>
      <c r="T34" s="5">
        <v>301</v>
      </c>
      <c r="U34" s="4">
        <v>43455</v>
      </c>
      <c r="V34" s="5">
        <v>9945417770</v>
      </c>
      <c r="W34" s="6" t="s">
        <v>58</v>
      </c>
      <c r="X34" s="5" t="s">
        <v>28</v>
      </c>
      <c r="Y34" s="6" t="s">
        <v>29</v>
      </c>
      <c r="Z34" s="5" t="s">
        <v>54</v>
      </c>
      <c r="AA34" s="6" t="s">
        <v>53</v>
      </c>
      <c r="AB34" s="7">
        <f>Q34/100</f>
        <v>8.7448599999999987E-2</v>
      </c>
      <c r="AD34" s="8"/>
      <c r="AF34" s="8"/>
      <c r="AG34" s="8"/>
    </row>
    <row r="35" spans="1:33" x14ac:dyDescent="0.2">
      <c r="A35" s="12">
        <v>8088</v>
      </c>
      <c r="B35" s="13" t="s">
        <v>33</v>
      </c>
      <c r="C35" s="13">
        <v>43461</v>
      </c>
      <c r="D35" s="5">
        <v>120</v>
      </c>
      <c r="E35" s="6" t="s">
        <v>64</v>
      </c>
      <c r="F35" s="5" t="s">
        <v>63</v>
      </c>
      <c r="G35" s="6" t="s">
        <v>62</v>
      </c>
      <c r="H35" s="5" t="str">
        <f>"000034"</f>
        <v>000034</v>
      </c>
      <c r="I35" s="4">
        <v>43337</v>
      </c>
      <c r="J35" s="5" t="str">
        <f>"000132"</f>
        <v>000132</v>
      </c>
      <c r="K35" s="4">
        <v>43419</v>
      </c>
      <c r="L35" s="5" t="str">
        <f>"000130"</f>
        <v>000130</v>
      </c>
      <c r="M35" s="4">
        <v>43419</v>
      </c>
      <c r="N35" s="5">
        <v>18</v>
      </c>
      <c r="O35" s="5" t="str">
        <f>"008227"</f>
        <v>008227</v>
      </c>
      <c r="P35" s="4">
        <v>43456</v>
      </c>
      <c r="Q35" s="7">
        <v>9.9119299999999999</v>
      </c>
      <c r="R35" s="7">
        <v>1.0512699999999999</v>
      </c>
      <c r="S35" s="7">
        <v>8.8606599999999993</v>
      </c>
      <c r="T35" s="5">
        <v>305</v>
      </c>
      <c r="U35" s="4">
        <v>43461</v>
      </c>
      <c r="V35" s="5">
        <v>9964168613</v>
      </c>
      <c r="W35" s="6" t="s">
        <v>52</v>
      </c>
      <c r="X35" s="5" t="s">
        <v>51</v>
      </c>
      <c r="Y35" s="6" t="s">
        <v>50</v>
      </c>
      <c r="Z35" s="5" t="s">
        <v>36</v>
      </c>
      <c r="AA35" s="6" t="s">
        <v>35</v>
      </c>
      <c r="AB35" s="7">
        <f>Q35/100</f>
        <v>9.9119299999999994E-2</v>
      </c>
      <c r="AD35" s="8"/>
      <c r="AF35" s="8"/>
      <c r="AG3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2019-01-17T07:43:29Z</dcterms:modified>
</cp:coreProperties>
</file>