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esktop\2018-19 H1\1st April 2018 to 30th Sep 2018 BR Jobcode Tender WBB For ICMYC\BR 198\"/>
    </mc:Choice>
  </mc:AlternateContent>
  <bookViews>
    <workbookView xWindow="0" yWindow="0" windowWidth="1536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" i="1" l="1"/>
  <c r="J2" i="1"/>
  <c r="L2" i="1"/>
  <c r="O2" i="1"/>
  <c r="H3" i="1"/>
  <c r="J3" i="1"/>
  <c r="L3" i="1"/>
  <c r="O3" i="1"/>
  <c r="H4" i="1"/>
  <c r="J4" i="1"/>
  <c r="L4" i="1"/>
  <c r="O4" i="1"/>
  <c r="H5" i="1"/>
  <c r="J5" i="1"/>
  <c r="L5" i="1"/>
  <c r="O5" i="1"/>
  <c r="H6" i="1"/>
  <c r="J6" i="1"/>
  <c r="L6" i="1"/>
  <c r="O6" i="1"/>
  <c r="H7" i="1"/>
  <c r="J7" i="1"/>
  <c r="L7" i="1"/>
  <c r="O7" i="1"/>
  <c r="H8" i="1"/>
  <c r="J8" i="1"/>
  <c r="L8" i="1"/>
  <c r="O8" i="1"/>
  <c r="H9" i="1"/>
  <c r="J9" i="1"/>
  <c r="L9" i="1"/>
  <c r="O9" i="1"/>
  <c r="H10" i="1"/>
  <c r="J10" i="1"/>
  <c r="L10" i="1"/>
  <c r="O10" i="1"/>
  <c r="H11" i="1"/>
  <c r="J11" i="1"/>
  <c r="L11" i="1"/>
  <c r="O11" i="1"/>
  <c r="H12" i="1"/>
  <c r="J12" i="1"/>
  <c r="L12" i="1"/>
  <c r="O12" i="1"/>
  <c r="H13" i="1"/>
  <c r="J13" i="1"/>
  <c r="L13" i="1"/>
  <c r="O13" i="1"/>
  <c r="AB13" i="1"/>
  <c r="H14" i="1"/>
  <c r="J14" i="1"/>
  <c r="L14" i="1"/>
  <c r="O14" i="1"/>
  <c r="AB14" i="1"/>
  <c r="H15" i="1"/>
  <c r="J15" i="1"/>
  <c r="L15" i="1"/>
  <c r="O15" i="1"/>
  <c r="AB15" i="1"/>
  <c r="H16" i="1"/>
  <c r="J16" i="1"/>
  <c r="L16" i="1"/>
  <c r="O16" i="1"/>
  <c r="AB16" i="1"/>
  <c r="H17" i="1"/>
  <c r="J17" i="1"/>
  <c r="L17" i="1"/>
  <c r="O17" i="1"/>
  <c r="AB17" i="1"/>
  <c r="H18" i="1"/>
  <c r="J18" i="1"/>
  <c r="L18" i="1"/>
  <c r="O18" i="1"/>
  <c r="AB18" i="1"/>
  <c r="H19" i="1"/>
  <c r="J19" i="1"/>
  <c r="L19" i="1"/>
  <c r="O19" i="1"/>
  <c r="AB19" i="1"/>
  <c r="H20" i="1"/>
  <c r="J20" i="1"/>
  <c r="L20" i="1"/>
  <c r="O20" i="1"/>
  <c r="AB20" i="1"/>
  <c r="H21" i="1"/>
  <c r="J21" i="1"/>
  <c r="L21" i="1"/>
  <c r="O21" i="1"/>
  <c r="AB21" i="1"/>
  <c r="H22" i="1"/>
  <c r="J22" i="1"/>
  <c r="L22" i="1"/>
  <c r="O22" i="1"/>
  <c r="AB22" i="1"/>
  <c r="H23" i="1"/>
  <c r="J23" i="1"/>
  <c r="L23" i="1"/>
  <c r="O23" i="1"/>
  <c r="AB23" i="1"/>
  <c r="H24" i="1"/>
  <c r="J24" i="1"/>
  <c r="L24" i="1"/>
  <c r="O24" i="1"/>
  <c r="AB24" i="1"/>
  <c r="H25" i="1"/>
  <c r="J25" i="1"/>
  <c r="L25" i="1"/>
  <c r="O25" i="1"/>
  <c r="AB25" i="1"/>
  <c r="H26" i="1"/>
  <c r="J26" i="1"/>
  <c r="L26" i="1"/>
  <c r="O26" i="1"/>
  <c r="AB26" i="1"/>
  <c r="H27" i="1"/>
  <c r="J27" i="1"/>
  <c r="L27" i="1"/>
  <c r="O27" i="1"/>
  <c r="AB27" i="1"/>
</calcChain>
</file>

<file path=xl/sharedStrings.xml><?xml version="1.0" encoding="utf-8"?>
<sst xmlns="http://schemas.openxmlformats.org/spreadsheetml/2006/main" count="262" uniqueCount="135">
  <si>
    <t>SL No</t>
  </si>
  <si>
    <t>Month</t>
  </si>
  <si>
    <t>Date</t>
  </si>
  <si>
    <t>Ward_No</t>
  </si>
  <si>
    <t>Ward_Name</t>
  </si>
  <si>
    <t>Job_Code</t>
  </si>
  <si>
    <t>Job_Description</t>
  </si>
  <si>
    <t>Work_ Order</t>
  </si>
  <si>
    <t>Work_Order_Date</t>
  </si>
  <si>
    <t>Sub Bill Register_No</t>
  </si>
  <si>
    <t>Sub Bill Register_Date</t>
  </si>
  <si>
    <t>Bill Register No</t>
  </si>
  <si>
    <t>Bill Register Date</t>
  </si>
  <si>
    <t>Job Code Year</t>
  </si>
  <si>
    <t>CBR_No</t>
  </si>
  <si>
    <t>CBR_Date</t>
  </si>
  <si>
    <t>Gross_ Amount In Lakhs</t>
  </si>
  <si>
    <t>Deduction In Lakhs</t>
  </si>
  <si>
    <t>Nett_ Amount In Lakhs</t>
  </si>
  <si>
    <t>RTGS_No</t>
  </si>
  <si>
    <t>RTGS_Date</t>
  </si>
  <si>
    <t>Contractor Number</t>
  </si>
  <si>
    <t>Contractor_Name</t>
  </si>
  <si>
    <t>P_Code</t>
  </si>
  <si>
    <t>Budget_Head</t>
  </si>
  <si>
    <t>Budget_ Head_ID</t>
  </si>
  <si>
    <t>Engineer Details</t>
  </si>
  <si>
    <t>Gross_ Amount In Cr</t>
  </si>
  <si>
    <t>August</t>
  </si>
  <si>
    <t>P1771</t>
  </si>
  <si>
    <t>Zone Works - POW Works</t>
  </si>
  <si>
    <t>July</t>
  </si>
  <si>
    <t>May</t>
  </si>
  <si>
    <t>September</t>
  </si>
  <si>
    <t>P3110</t>
  </si>
  <si>
    <t>14th Finance Commission Grant Works</t>
  </si>
  <si>
    <t>December</t>
  </si>
  <si>
    <t>October</t>
  </si>
  <si>
    <t xml:space="preserve"> Assistant Executive Engineer Electrical West Zone</t>
  </si>
  <si>
    <t>ddo209</t>
  </si>
  <si>
    <t>April</t>
  </si>
  <si>
    <t>KRIDL</t>
  </si>
  <si>
    <t>18per - Works (Bhagyajyothi, Sooru / Neeru Yojane and General) (54 Lakhs / New Wards)</t>
  </si>
  <si>
    <t>P1878</t>
  </si>
  <si>
    <t>Water Supply New Areas</t>
  </si>
  <si>
    <t>P1802</t>
  </si>
  <si>
    <t>June</t>
  </si>
  <si>
    <t>14th Finance Commission Works - Road and Footpath Maintenance</t>
  </si>
  <si>
    <t>P3296</t>
  </si>
  <si>
    <t>November</t>
  </si>
  <si>
    <t>14th Finance Commission Grants - SWD Works</t>
  </si>
  <si>
    <t>P3297</t>
  </si>
  <si>
    <t>14th Finance Commission Works - UGD Works</t>
  </si>
  <si>
    <t>P3295</t>
  </si>
  <si>
    <t>Nagarothana Works</t>
  </si>
  <si>
    <t>P3106</t>
  </si>
  <si>
    <t>Works sanctioned by Hon Mayor</t>
  </si>
  <si>
    <t>P0190</t>
  </si>
  <si>
    <t>14th Finance Commission Works - Drinking Water</t>
  </si>
  <si>
    <t>P3293</t>
  </si>
  <si>
    <t>Development works for Bangalore City</t>
  </si>
  <si>
    <t>P2434</t>
  </si>
  <si>
    <t>14th Finance Commission Works - Providing Street Lights and Maintenance</t>
  </si>
  <si>
    <t>P3290</t>
  </si>
  <si>
    <t xml:space="preserve"> Chief Engineer SWD Central Zone</t>
  </si>
  <si>
    <t>ddo313</t>
  </si>
  <si>
    <t>Executive Engineer 1 KRIDL</t>
  </si>
  <si>
    <t xml:space="preserve"> Assistant Executive Engineer Chickpet West Zone</t>
  </si>
  <si>
    <t>ddo204</t>
  </si>
  <si>
    <t>Aishwarya Infrastrucure and Developers</t>
  </si>
  <si>
    <t>Technical Manager KRIDL West</t>
  </si>
  <si>
    <t>Technical Manager  (West) Karnataka Rural Infrastructure Development Limited</t>
  </si>
  <si>
    <t>Emergency Reserve Fund</t>
  </si>
  <si>
    <t>P0541</t>
  </si>
  <si>
    <t>14th Finance Commission Works - SWM Works</t>
  </si>
  <si>
    <t>P3298</t>
  </si>
  <si>
    <t>Providing CC Camera at Garbage Block Spots in BBMP limits in ward no 121 Binnipet Sub Division</t>
  </si>
  <si>
    <t>121-17-000042</t>
  </si>
  <si>
    <t>Binni Pete</t>
  </si>
  <si>
    <t>The Technical Manager  KRIDL</t>
  </si>
  <si>
    <t>Providing street light fittings and control switches and control ABC wires with allied accessories in K P Agrahara Binnypet and Markandeshwara nagara in ward no 121</t>
  </si>
  <si>
    <t>121-17-000001</t>
  </si>
  <si>
    <t>Construction of UGD lines in  ward no 121</t>
  </si>
  <si>
    <t>121-18-000038</t>
  </si>
  <si>
    <t>Providing and Instalation of CC Cameras at Block spots in ward no 121</t>
  </si>
  <si>
    <t>121-18-000036</t>
  </si>
  <si>
    <t>Providing and supplying drinking water in ward no 121 Binnypet at Cottonpet</t>
  </si>
  <si>
    <t>121-18-000035</t>
  </si>
  <si>
    <t xml:space="preserve">Construction of Compound wall and beautification of Indira Canteen in ward no 121 Binnipet   </t>
  </si>
  <si>
    <t>121-18-000066</t>
  </si>
  <si>
    <t>Providing drinking water pipe to Gopalapuram in ward no-121</t>
  </si>
  <si>
    <t>121-17-000029</t>
  </si>
  <si>
    <t>Construction of RCC Drain at 2nd Cross Magadi Road (Infront of Police Station) and Surrounding areas in W N 121</t>
  </si>
  <si>
    <t>121-18-000037</t>
  </si>
  <si>
    <t>Desilting of Storm water drain in ward no 121 Binnypet at Cottonpet Sub Division</t>
  </si>
  <si>
    <t>121-18-000042</t>
  </si>
  <si>
    <t>C M Mahadeva</t>
  </si>
  <si>
    <t>Providing Drinking Water Pipeline at Binnypet and Markandeshwara nagar Cross Road In Ward-121</t>
  </si>
  <si>
    <t>121-16-000006</t>
  </si>
  <si>
    <t>Providing Drinking Water Pipeline at Gopalpura Cross Road and Main Road In Ward-121</t>
  </si>
  <si>
    <t>121-16-000007</t>
  </si>
  <si>
    <t>Providing Drinking Water Pipeline at K P Agrahara Cross Road In Ward-121</t>
  </si>
  <si>
    <t>121-16-000008</t>
  </si>
  <si>
    <t>Raj Electricals</t>
  </si>
  <si>
    <t>Supplying of Electric poles and equipments in ward no 121</t>
  </si>
  <si>
    <t>121-16-000018</t>
  </si>
  <si>
    <t>Providing Street lights and maintenance in ward no 121 Binnypet at Cottonpet Sub Division</t>
  </si>
  <si>
    <t>121-18-000030</t>
  </si>
  <si>
    <t>Desilting of secondary drain from 1st cross to 8th cross of Magadi road ward no 121</t>
  </si>
  <si>
    <t>121-17-000003</t>
  </si>
  <si>
    <t>Bhaskar C</t>
  </si>
  <si>
    <t>Drilling of Borewells at Ward No. 121</t>
  </si>
  <si>
    <t>121-17-000014</t>
  </si>
  <si>
    <t>M/s Qubik Technologies</t>
  </si>
  <si>
    <t>Consultancy services for supervision, Project Management and Quality control for the flood damaged works in Chamarajpet Assembly Constituency i.e in ward no 136</t>
  </si>
  <si>
    <t>121-16-000001</t>
  </si>
  <si>
    <t xml:space="preserve">Reconstruction of Secondary Drain in front of KP Agrahara Police Station in Ward No. 121 </t>
  </si>
  <si>
    <t>121-15-000017</t>
  </si>
  <si>
    <t>M R Srinivas</t>
  </si>
  <si>
    <t>Supply of Tractor and Labours to remove the silt at Surrounidng Area of Markendeshwara nagar, Bhuvaneshwari nagar and K P Agrahara In ward no 121</t>
  </si>
  <si>
    <t>121-16-000017</t>
  </si>
  <si>
    <t xml:space="preserve">Providing drinking water works in Ward No 121 in Gandhinagar Division </t>
  </si>
  <si>
    <t>121-17-000032</t>
  </si>
  <si>
    <t>Pot Hole Filling in Ward No. 121</t>
  </si>
  <si>
    <t>121-17-000025</t>
  </si>
  <si>
    <t xml:space="preserve">Providing CC Pavements to St Martins School to Bettamma Circle In Ward-121 </t>
  </si>
  <si>
    <t>121-14-000027</t>
  </si>
  <si>
    <t>Providing and Installation of borewell at 1st main road dead end new Binny layout Binnypet (Surrounding of Puttadevaiah House) in ward no 121</t>
  </si>
  <si>
    <t>121-15-000035</t>
  </si>
  <si>
    <t>Repairs to Concrete road and drain at Magadi Main Road Gopalpura B Cross(Right Side) In Ward-121</t>
  </si>
  <si>
    <t>121-16-000011</t>
  </si>
  <si>
    <t>Improvements to roads and drainage ST colony in Gopalapura B street in ward no-121</t>
  </si>
  <si>
    <t>121-16-000039</t>
  </si>
  <si>
    <t>Improvements to roads and drainage SC colony in Gopalapura A street in ward no-121</t>
  </si>
  <si>
    <t>121-16-000038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</si>
</sst>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5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2" fontId="2" fillId="0" borderId="1" xfId="0" applyNumberFormat="1" applyFont="1" applyBorder="1" applyAlignment="1">
      <alignment horizontal="right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1" fontId="2" fillId="0" borderId="1" xfId="0" applyNumberFormat="1" applyFont="1" applyBorder="1" applyAlignment="1">
      <alignment horizontal="left" vertical="center"/>
    </xf>
    <xf numFmtId="15" fontId="2" fillId="0" borderId="1" xfId="0" applyNumberFormat="1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7"/>
  <sheetViews>
    <sheetView tabSelected="1" workbookViewId="0">
      <selection activeCell="A2" sqref="A2:XFD27"/>
    </sheetView>
  </sheetViews>
  <sheetFormatPr defaultRowHeight="12.75" x14ac:dyDescent="0.2"/>
  <cols>
    <col min="1" max="1" width="5.42578125" style="9" bestFit="1" customWidth="1"/>
    <col min="2" max="2" width="9.140625" style="9"/>
    <col min="3" max="3" width="9.5703125" style="9" bestFit="1" customWidth="1"/>
    <col min="4" max="4" width="8.42578125" style="9" bestFit="1" customWidth="1"/>
    <col min="5" max="5" width="16.28515625" style="10" bestFit="1" customWidth="1"/>
    <col min="6" max="6" width="13.28515625" style="10" bestFit="1" customWidth="1"/>
    <col min="7" max="7" width="29.7109375" style="10" customWidth="1"/>
    <col min="8" max="8" width="9.140625" style="10"/>
    <col min="9" max="9" width="9.140625" style="9"/>
    <col min="10" max="10" width="9.140625" style="8"/>
    <col min="11" max="20" width="9.140625" style="9"/>
    <col min="21" max="23" width="9.140625" style="11"/>
    <col min="24" max="26" width="9.140625" style="9"/>
    <col min="27" max="27" width="9.140625" style="8"/>
    <col min="28" max="28" width="9.140625" style="9"/>
    <col min="29" max="29" width="9.140625" style="8"/>
    <col min="30" max="30" width="9.140625" style="9"/>
    <col min="31" max="31" width="9.140625" style="8"/>
    <col min="32" max="33" width="9.140625" style="9"/>
    <col min="34" max="16384" width="9.140625" style="8"/>
  </cols>
  <sheetData>
    <row r="1" spans="1:33" s="3" customFormat="1" ht="26.2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1" t="s">
        <v>14</v>
      </c>
      <c r="P1" s="1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1" t="s">
        <v>20</v>
      </c>
      <c r="V1" s="2" t="s">
        <v>21</v>
      </c>
      <c r="W1" s="1" t="s">
        <v>22</v>
      </c>
      <c r="X1" s="1" t="s">
        <v>23</v>
      </c>
      <c r="Y1" s="1" t="s">
        <v>24</v>
      </c>
      <c r="Z1" s="2" t="s">
        <v>25</v>
      </c>
      <c r="AA1" s="1" t="s">
        <v>26</v>
      </c>
      <c r="AB1" s="2" t="s">
        <v>27</v>
      </c>
    </row>
    <row r="2" spans="1:33" x14ac:dyDescent="0.2">
      <c r="A2" s="12">
        <v>584</v>
      </c>
      <c r="B2" s="13" t="s">
        <v>40</v>
      </c>
      <c r="C2" s="13">
        <v>43213</v>
      </c>
      <c r="D2" s="5">
        <v>121</v>
      </c>
      <c r="E2" s="6" t="s">
        <v>78</v>
      </c>
      <c r="F2" s="5" t="s">
        <v>134</v>
      </c>
      <c r="G2" s="6" t="s">
        <v>133</v>
      </c>
      <c r="H2" s="5" t="str">
        <f>"000066"</f>
        <v>000066</v>
      </c>
      <c r="I2" s="4">
        <v>43160</v>
      </c>
      <c r="J2" s="5" t="str">
        <f>"000015"</f>
        <v>000015</v>
      </c>
      <c r="K2" s="4">
        <v>43160</v>
      </c>
      <c r="L2" s="5" t="str">
        <f>"000064"</f>
        <v>000064</v>
      </c>
      <c r="M2" s="4">
        <v>43160</v>
      </c>
      <c r="N2" s="5">
        <v>16</v>
      </c>
      <c r="O2" s="5" t="str">
        <f>"000557"</f>
        <v>000557</v>
      </c>
      <c r="P2" s="4">
        <v>43203</v>
      </c>
      <c r="Q2" s="7">
        <v>8.7918599999999998</v>
      </c>
      <c r="R2" s="7">
        <v>1.11561</v>
      </c>
      <c r="S2" s="7">
        <v>7.6762499999999996</v>
      </c>
      <c r="T2" s="5">
        <v>21</v>
      </c>
      <c r="U2" s="4">
        <v>43213</v>
      </c>
      <c r="V2" s="5">
        <v>9483161122</v>
      </c>
      <c r="W2" s="6" t="s">
        <v>70</v>
      </c>
      <c r="X2" s="5" t="s">
        <v>43</v>
      </c>
      <c r="Y2" s="6" t="s">
        <v>42</v>
      </c>
      <c r="Z2" s="5" t="s">
        <v>68</v>
      </c>
      <c r="AA2" s="6" t="s">
        <v>67</v>
      </c>
      <c r="AB2" s="7">
        <v>8.79186E-2</v>
      </c>
      <c r="AD2" s="8"/>
      <c r="AF2" s="8"/>
      <c r="AG2" s="8"/>
    </row>
    <row r="3" spans="1:33" x14ac:dyDescent="0.2">
      <c r="A3" s="12">
        <v>585</v>
      </c>
      <c r="B3" s="13" t="s">
        <v>40</v>
      </c>
      <c r="C3" s="13">
        <v>43213</v>
      </c>
      <c r="D3" s="5">
        <v>121</v>
      </c>
      <c r="E3" s="6" t="s">
        <v>78</v>
      </c>
      <c r="F3" s="5" t="s">
        <v>132</v>
      </c>
      <c r="G3" s="6" t="s">
        <v>131</v>
      </c>
      <c r="H3" s="5" t="str">
        <f>"000067"</f>
        <v>000067</v>
      </c>
      <c r="I3" s="4">
        <v>43160</v>
      </c>
      <c r="J3" s="5" t="str">
        <f>"000016"</f>
        <v>000016</v>
      </c>
      <c r="K3" s="4">
        <v>43160</v>
      </c>
      <c r="L3" s="5" t="str">
        <f>"000065"</f>
        <v>000065</v>
      </c>
      <c r="M3" s="4">
        <v>43160</v>
      </c>
      <c r="N3" s="5">
        <v>16</v>
      </c>
      <c r="O3" s="5" t="str">
        <f>"000558"</f>
        <v>000558</v>
      </c>
      <c r="P3" s="4">
        <v>43203</v>
      </c>
      <c r="Q3" s="7">
        <v>5.3341599999999998</v>
      </c>
      <c r="R3" s="7">
        <v>0.67118</v>
      </c>
      <c r="S3" s="7">
        <v>4.6629800000000001</v>
      </c>
      <c r="T3" s="5">
        <v>21</v>
      </c>
      <c r="U3" s="4">
        <v>43213</v>
      </c>
      <c r="V3" s="5">
        <v>9483161122</v>
      </c>
      <c r="W3" s="6" t="s">
        <v>70</v>
      </c>
      <c r="X3" s="5" t="s">
        <v>43</v>
      </c>
      <c r="Y3" s="6" t="s">
        <v>42</v>
      </c>
      <c r="Z3" s="5" t="s">
        <v>68</v>
      </c>
      <c r="AA3" s="6" t="s">
        <v>67</v>
      </c>
      <c r="AB3" s="7">
        <v>5.3341599999999996E-2</v>
      </c>
      <c r="AD3" s="8"/>
      <c r="AF3" s="8"/>
      <c r="AG3" s="8"/>
    </row>
    <row r="4" spans="1:33" x14ac:dyDescent="0.2">
      <c r="A4" s="12">
        <v>642</v>
      </c>
      <c r="B4" s="13" t="s">
        <v>40</v>
      </c>
      <c r="C4" s="13">
        <v>43214</v>
      </c>
      <c r="D4" s="5">
        <v>121</v>
      </c>
      <c r="E4" s="6" t="s">
        <v>78</v>
      </c>
      <c r="F4" s="5" t="s">
        <v>130</v>
      </c>
      <c r="G4" s="6" t="s">
        <v>129</v>
      </c>
      <c r="H4" s="5" t="str">
        <f>"000147"</f>
        <v>000147</v>
      </c>
      <c r="I4" s="4">
        <v>42488</v>
      </c>
      <c r="J4" s="5" t="str">
        <f>"000.00"</f>
        <v>000.00</v>
      </c>
      <c r="K4" s="4">
        <v>42531</v>
      </c>
      <c r="L4" s="5" t="str">
        <f>"000170"</f>
        <v>000170</v>
      </c>
      <c r="M4" s="4">
        <v>42531</v>
      </c>
      <c r="N4" s="5">
        <v>16</v>
      </c>
      <c r="O4" s="5" t="str">
        <f>"000570"</f>
        <v>000570</v>
      </c>
      <c r="P4" s="4">
        <v>43203</v>
      </c>
      <c r="Q4" s="7">
        <v>9.4963700000000006</v>
      </c>
      <c r="R4" s="7">
        <v>1.23403</v>
      </c>
      <c r="S4" s="7">
        <v>8.26234</v>
      </c>
      <c r="T4" s="5">
        <v>23</v>
      </c>
      <c r="U4" s="4">
        <v>43214</v>
      </c>
      <c r="V4" s="5">
        <v>9945417770</v>
      </c>
      <c r="W4" s="6" t="s">
        <v>69</v>
      </c>
      <c r="X4" s="5" t="s">
        <v>29</v>
      </c>
      <c r="Y4" s="6" t="s">
        <v>30</v>
      </c>
      <c r="Z4" s="5" t="s">
        <v>68</v>
      </c>
      <c r="AA4" s="6" t="s">
        <v>67</v>
      </c>
      <c r="AB4" s="7">
        <v>9.4963700000000012E-2</v>
      </c>
      <c r="AD4" s="8"/>
      <c r="AF4" s="8"/>
      <c r="AG4" s="8"/>
    </row>
    <row r="5" spans="1:33" x14ac:dyDescent="0.2">
      <c r="A5" s="12">
        <v>831</v>
      </c>
      <c r="B5" s="13" t="s">
        <v>32</v>
      </c>
      <c r="C5" s="13">
        <v>43225</v>
      </c>
      <c r="D5" s="5">
        <v>121</v>
      </c>
      <c r="E5" s="6" t="s">
        <v>78</v>
      </c>
      <c r="F5" s="5" t="s">
        <v>128</v>
      </c>
      <c r="G5" s="6" t="s">
        <v>127</v>
      </c>
      <c r="H5" s="5" t="str">
        <f>"000082"</f>
        <v>000082</v>
      </c>
      <c r="I5" s="4">
        <v>42584</v>
      </c>
      <c r="J5" s="5" t="str">
        <f>"000110"</f>
        <v>000110</v>
      </c>
      <c r="K5" s="4">
        <v>42733</v>
      </c>
      <c r="L5" s="5" t="str">
        <f>"000472"</f>
        <v>000472</v>
      </c>
      <c r="M5" s="4">
        <v>42741</v>
      </c>
      <c r="N5" s="5">
        <v>15</v>
      </c>
      <c r="O5" s="5" t="str">
        <f>"001006"</f>
        <v>001006</v>
      </c>
      <c r="P5" s="4">
        <v>43223</v>
      </c>
      <c r="Q5" s="7">
        <v>4.9915599999999998</v>
      </c>
      <c r="R5" s="7">
        <v>0.60440000000000005</v>
      </c>
      <c r="S5" s="7">
        <v>4.3871599999999997</v>
      </c>
      <c r="T5" s="5">
        <v>38</v>
      </c>
      <c r="U5" s="4">
        <v>43225</v>
      </c>
      <c r="V5" s="5">
        <v>9483161122</v>
      </c>
      <c r="W5" s="6" t="s">
        <v>70</v>
      </c>
      <c r="X5" s="5" t="s">
        <v>29</v>
      </c>
      <c r="Y5" s="6" t="s">
        <v>30</v>
      </c>
      <c r="Z5" s="5" t="s">
        <v>68</v>
      </c>
      <c r="AA5" s="6" t="s">
        <v>67</v>
      </c>
      <c r="AB5" s="7">
        <v>4.9915599999999997E-2</v>
      </c>
      <c r="AD5" s="8"/>
      <c r="AF5" s="8"/>
      <c r="AG5" s="8"/>
    </row>
    <row r="6" spans="1:33" x14ac:dyDescent="0.2">
      <c r="A6" s="12">
        <v>1663</v>
      </c>
      <c r="B6" s="13" t="s">
        <v>46</v>
      </c>
      <c r="C6" s="13">
        <v>43252</v>
      </c>
      <c r="D6" s="5">
        <v>121</v>
      </c>
      <c r="E6" s="6" t="s">
        <v>78</v>
      </c>
      <c r="F6" s="5" t="s">
        <v>126</v>
      </c>
      <c r="G6" s="6" t="s">
        <v>125</v>
      </c>
      <c r="H6" s="5" t="str">
        <f>"000949"</f>
        <v>000949</v>
      </c>
      <c r="I6" s="4">
        <v>41698</v>
      </c>
      <c r="J6" s="5" t="str">
        <f>"00.10."</f>
        <v>00.10.</v>
      </c>
      <c r="K6" s="4">
        <v>42460</v>
      </c>
      <c r="L6" s="5" t="str">
        <f>"000469"</f>
        <v>000469</v>
      </c>
      <c r="M6" s="4">
        <v>42460</v>
      </c>
      <c r="N6" s="5">
        <v>14</v>
      </c>
      <c r="O6" s="5" t="str">
        <f>"001996"</f>
        <v>001996</v>
      </c>
      <c r="P6" s="4">
        <v>43246</v>
      </c>
      <c r="Q6" s="7">
        <v>21.980129999999999</v>
      </c>
      <c r="R6" s="7">
        <v>3.0767899999999999</v>
      </c>
      <c r="S6" s="7">
        <v>18.90334</v>
      </c>
      <c r="T6" s="5">
        <v>63</v>
      </c>
      <c r="U6" s="4">
        <v>43252</v>
      </c>
      <c r="V6" s="5">
        <v>9483161122</v>
      </c>
      <c r="W6" s="6" t="s">
        <v>70</v>
      </c>
      <c r="X6" s="5" t="s">
        <v>61</v>
      </c>
      <c r="Y6" s="6" t="s">
        <v>60</v>
      </c>
      <c r="Z6" s="5" t="s">
        <v>68</v>
      </c>
      <c r="AA6" s="6" t="s">
        <v>67</v>
      </c>
      <c r="AB6" s="7">
        <v>0.21980129999999998</v>
      </c>
      <c r="AD6" s="8"/>
      <c r="AF6" s="8"/>
      <c r="AG6" s="8"/>
    </row>
    <row r="7" spans="1:33" x14ac:dyDescent="0.2">
      <c r="A7" s="12">
        <v>1664</v>
      </c>
      <c r="B7" s="13" t="s">
        <v>46</v>
      </c>
      <c r="C7" s="13">
        <v>43252</v>
      </c>
      <c r="D7" s="5">
        <v>121</v>
      </c>
      <c r="E7" s="6" t="s">
        <v>78</v>
      </c>
      <c r="F7" s="5" t="s">
        <v>124</v>
      </c>
      <c r="G7" s="6" t="s">
        <v>123</v>
      </c>
      <c r="H7" s="5" t="str">
        <f>"000046"</f>
        <v>000046</v>
      </c>
      <c r="I7" s="4">
        <v>43134</v>
      </c>
      <c r="J7" s="5" t="str">
        <f>"000014"</f>
        <v>000014</v>
      </c>
      <c r="K7" s="4">
        <v>43134</v>
      </c>
      <c r="L7" s="5" t="str">
        <f>"000044"</f>
        <v>000044</v>
      </c>
      <c r="M7" s="4">
        <v>43134</v>
      </c>
      <c r="N7" s="5">
        <v>17</v>
      </c>
      <c r="O7" s="5" t="str">
        <f>"002100"</f>
        <v>002100</v>
      </c>
      <c r="P7" s="4">
        <v>43251</v>
      </c>
      <c r="Q7" s="7">
        <v>9.7855299999999996</v>
      </c>
      <c r="R7" s="7">
        <v>1.1495200000000001</v>
      </c>
      <c r="S7" s="7">
        <v>8.6360100000000006</v>
      </c>
      <c r="T7" s="5">
        <v>66</v>
      </c>
      <c r="U7" s="4">
        <v>43252</v>
      </c>
      <c r="V7" s="5">
        <v>9845463027</v>
      </c>
      <c r="W7" s="6" t="s">
        <v>96</v>
      </c>
      <c r="X7" s="5" t="s">
        <v>29</v>
      </c>
      <c r="Y7" s="6" t="s">
        <v>30</v>
      </c>
      <c r="Z7" s="5" t="s">
        <v>68</v>
      </c>
      <c r="AA7" s="6" t="s">
        <v>67</v>
      </c>
      <c r="AB7" s="7">
        <v>9.7855299999999992E-2</v>
      </c>
      <c r="AD7" s="8"/>
      <c r="AF7" s="8"/>
      <c r="AG7" s="8"/>
    </row>
    <row r="8" spans="1:33" x14ac:dyDescent="0.2">
      <c r="A8" s="12">
        <v>1861</v>
      </c>
      <c r="B8" s="13" t="s">
        <v>46</v>
      </c>
      <c r="C8" s="13">
        <v>43257</v>
      </c>
      <c r="D8" s="5">
        <v>121</v>
      </c>
      <c r="E8" s="6" t="s">
        <v>78</v>
      </c>
      <c r="F8" s="5" t="s">
        <v>122</v>
      </c>
      <c r="G8" s="6" t="s">
        <v>121</v>
      </c>
      <c r="H8" s="5" t="str">
        <f>"000025"</f>
        <v>000025</v>
      </c>
      <c r="I8" s="4">
        <v>43223</v>
      </c>
      <c r="J8" s="5" t="str">
        <f>"000005"</f>
        <v>000005</v>
      </c>
      <c r="K8" s="4">
        <v>43223</v>
      </c>
      <c r="L8" s="5" t="str">
        <f>"000024"</f>
        <v>000024</v>
      </c>
      <c r="M8" s="4">
        <v>43223</v>
      </c>
      <c r="N8" s="5">
        <v>17</v>
      </c>
      <c r="O8" s="5" t="str">
        <f>"002012"</f>
        <v>002012</v>
      </c>
      <c r="P8" s="4">
        <v>43248</v>
      </c>
      <c r="Q8" s="7">
        <v>12.47221</v>
      </c>
      <c r="R8" s="7">
        <v>1.3220400000000001</v>
      </c>
      <c r="S8" s="7">
        <v>11.150169999999999</v>
      </c>
      <c r="T8" s="5">
        <v>72</v>
      </c>
      <c r="U8" s="4">
        <v>43257</v>
      </c>
      <c r="V8" s="5">
        <v>9483161122</v>
      </c>
      <c r="W8" s="6" t="s">
        <v>70</v>
      </c>
      <c r="X8" s="5" t="s">
        <v>34</v>
      </c>
      <c r="Y8" s="6" t="s">
        <v>35</v>
      </c>
      <c r="Z8" s="5" t="s">
        <v>68</v>
      </c>
      <c r="AA8" s="6" t="s">
        <v>67</v>
      </c>
      <c r="AB8" s="7">
        <v>0.1247221</v>
      </c>
      <c r="AD8" s="8"/>
      <c r="AF8" s="8"/>
      <c r="AG8" s="8"/>
    </row>
    <row r="9" spans="1:33" x14ac:dyDescent="0.2">
      <c r="A9" s="12">
        <v>2888</v>
      </c>
      <c r="B9" s="13" t="s">
        <v>31</v>
      </c>
      <c r="C9" s="13">
        <v>43283</v>
      </c>
      <c r="D9" s="5">
        <v>121</v>
      </c>
      <c r="E9" s="6" t="s">
        <v>78</v>
      </c>
      <c r="F9" s="5" t="s">
        <v>120</v>
      </c>
      <c r="G9" s="6" t="s">
        <v>119</v>
      </c>
      <c r="H9" s="5" t="str">
        <f>"00095"</f>
        <v>00095</v>
      </c>
      <c r="I9" s="4">
        <v>42826</v>
      </c>
      <c r="J9" s="5" t="str">
        <f>"000119"</f>
        <v>000119</v>
      </c>
      <c r="K9" s="4">
        <v>42825</v>
      </c>
      <c r="L9" s="5" t="str">
        <f>"000584"</f>
        <v>000584</v>
      </c>
      <c r="M9" s="4">
        <v>42825</v>
      </c>
      <c r="N9" s="5">
        <v>16</v>
      </c>
      <c r="O9" s="5" t="str">
        <f>"002952"</f>
        <v>002952</v>
      </c>
      <c r="P9" s="4">
        <v>43276</v>
      </c>
      <c r="Q9" s="7">
        <v>5.9325999999999999</v>
      </c>
      <c r="R9" s="7">
        <v>0.69045999999999996</v>
      </c>
      <c r="S9" s="7">
        <v>5.24214</v>
      </c>
      <c r="T9" s="5">
        <v>108</v>
      </c>
      <c r="U9" s="4">
        <v>43283</v>
      </c>
      <c r="V9" s="5">
        <v>9731804566</v>
      </c>
      <c r="W9" s="6" t="s">
        <v>118</v>
      </c>
      <c r="X9" s="5" t="s">
        <v>29</v>
      </c>
      <c r="Y9" s="6" t="s">
        <v>30</v>
      </c>
      <c r="Z9" s="5" t="s">
        <v>68</v>
      </c>
      <c r="AA9" s="6" t="s">
        <v>67</v>
      </c>
      <c r="AB9" s="7">
        <v>5.9325999999999997E-2</v>
      </c>
      <c r="AD9" s="8"/>
      <c r="AF9" s="8"/>
      <c r="AG9" s="8"/>
    </row>
    <row r="10" spans="1:33" x14ac:dyDescent="0.2">
      <c r="A10" s="12">
        <v>3936</v>
      </c>
      <c r="B10" s="13" t="s">
        <v>31</v>
      </c>
      <c r="C10" s="13">
        <v>43305</v>
      </c>
      <c r="D10" s="5">
        <v>121</v>
      </c>
      <c r="E10" s="6" t="s">
        <v>78</v>
      </c>
      <c r="F10" s="5" t="s">
        <v>117</v>
      </c>
      <c r="G10" s="6" t="s">
        <v>116</v>
      </c>
      <c r="H10" s="5" t="str">
        <f>"000194"</f>
        <v>000194</v>
      </c>
      <c r="I10" s="4">
        <v>42089</v>
      </c>
      <c r="J10" s="5" t="str">
        <f>"000405"</f>
        <v>000405</v>
      </c>
      <c r="K10" s="4">
        <v>42641</v>
      </c>
      <c r="L10" s="5" t="str">
        <f>"000490"</f>
        <v>000490</v>
      </c>
      <c r="M10" s="4">
        <v>42765</v>
      </c>
      <c r="N10" s="5">
        <v>15</v>
      </c>
      <c r="O10" s="5" t="str">
        <f>"004138"</f>
        <v>004138</v>
      </c>
      <c r="P10" s="4">
        <v>43301</v>
      </c>
      <c r="Q10" s="7">
        <v>54.881500000000003</v>
      </c>
      <c r="R10" s="7">
        <v>7.7373799999999999</v>
      </c>
      <c r="S10" s="7">
        <v>47.144120000000001</v>
      </c>
      <c r="T10" s="5">
        <v>139</v>
      </c>
      <c r="U10" s="4">
        <v>43305</v>
      </c>
      <c r="V10" s="5">
        <v>9916950205</v>
      </c>
      <c r="W10" s="6" t="s">
        <v>41</v>
      </c>
      <c r="X10" s="5" t="s">
        <v>29</v>
      </c>
      <c r="Y10" s="6" t="s">
        <v>30</v>
      </c>
      <c r="Z10" s="5" t="s">
        <v>68</v>
      </c>
      <c r="AA10" s="6" t="s">
        <v>67</v>
      </c>
      <c r="AB10" s="7">
        <v>0.54881500000000005</v>
      </c>
      <c r="AD10" s="8"/>
      <c r="AF10" s="8"/>
      <c r="AG10" s="8"/>
    </row>
    <row r="11" spans="1:33" x14ac:dyDescent="0.2">
      <c r="A11" s="12">
        <v>4527</v>
      </c>
      <c r="B11" s="13" t="s">
        <v>28</v>
      </c>
      <c r="C11" s="13">
        <v>43318</v>
      </c>
      <c r="D11" s="5">
        <v>121</v>
      </c>
      <c r="E11" s="6" t="s">
        <v>78</v>
      </c>
      <c r="F11" s="5" t="s">
        <v>115</v>
      </c>
      <c r="G11" s="6" t="s">
        <v>114</v>
      </c>
      <c r="H11" s="5" t="str">
        <f>"000027"</f>
        <v>000027</v>
      </c>
      <c r="I11" s="4">
        <v>42369</v>
      </c>
      <c r="J11" s="5" t="str">
        <f>"000005"</f>
        <v>000005</v>
      </c>
      <c r="K11" s="4">
        <v>42898</v>
      </c>
      <c r="L11" s="5" t="str">
        <f>"000036"</f>
        <v>000036</v>
      </c>
      <c r="M11" s="4">
        <v>42900</v>
      </c>
      <c r="N11" s="5">
        <v>16</v>
      </c>
      <c r="O11" s="5" t="str">
        <f>"004616"</f>
        <v>004616</v>
      </c>
      <c r="P11" s="4">
        <v>43313</v>
      </c>
      <c r="Q11" s="7">
        <v>0.98</v>
      </c>
      <c r="R11" s="7">
        <v>9.8000000000000004E-2</v>
      </c>
      <c r="S11" s="7">
        <v>0.88200000000000001</v>
      </c>
      <c r="T11" s="5">
        <v>158</v>
      </c>
      <c r="U11" s="4">
        <v>43318</v>
      </c>
      <c r="V11" s="5">
        <v>8867660554</v>
      </c>
      <c r="W11" s="6" t="s">
        <v>113</v>
      </c>
      <c r="X11" s="5" t="s">
        <v>55</v>
      </c>
      <c r="Y11" s="6" t="s">
        <v>54</v>
      </c>
      <c r="Z11" s="5" t="s">
        <v>65</v>
      </c>
      <c r="AA11" s="6" t="s">
        <v>64</v>
      </c>
      <c r="AB11" s="7">
        <v>9.7999999999999997E-3</v>
      </c>
      <c r="AD11" s="8"/>
      <c r="AF11" s="8"/>
      <c r="AG11" s="8"/>
    </row>
    <row r="12" spans="1:33" x14ac:dyDescent="0.2">
      <c r="A12" s="12">
        <v>4528</v>
      </c>
      <c r="B12" s="13" t="s">
        <v>28</v>
      </c>
      <c r="C12" s="13">
        <v>43318</v>
      </c>
      <c r="D12" s="5">
        <v>121</v>
      </c>
      <c r="E12" s="6" t="s">
        <v>78</v>
      </c>
      <c r="F12" s="5" t="s">
        <v>112</v>
      </c>
      <c r="G12" s="6" t="s">
        <v>111</v>
      </c>
      <c r="H12" s="5" t="str">
        <f>"000242"</f>
        <v>000242</v>
      </c>
      <c r="I12" s="4">
        <v>42875</v>
      </c>
      <c r="J12" s="5" t="str">
        <f>"000014"</f>
        <v>000014</v>
      </c>
      <c r="K12" s="4">
        <v>42900</v>
      </c>
      <c r="L12" s="5" t="str">
        <f>"000285"</f>
        <v>000285</v>
      </c>
      <c r="M12" s="4">
        <v>42958</v>
      </c>
      <c r="N12" s="5">
        <v>17</v>
      </c>
      <c r="O12" s="5" t="str">
        <f>"004755"</f>
        <v>004755</v>
      </c>
      <c r="P12" s="4">
        <v>43314</v>
      </c>
      <c r="Q12" s="7">
        <v>29.966699999999999</v>
      </c>
      <c r="R12" s="7">
        <v>3.7848000000000002</v>
      </c>
      <c r="S12" s="7">
        <v>26.181899999999999</v>
      </c>
      <c r="T12" s="5">
        <v>160</v>
      </c>
      <c r="U12" s="4">
        <v>43318</v>
      </c>
      <c r="V12" s="5">
        <v>9591853149</v>
      </c>
      <c r="W12" s="6" t="s">
        <v>110</v>
      </c>
      <c r="X12" s="5" t="s">
        <v>29</v>
      </c>
      <c r="Y12" s="6" t="s">
        <v>30</v>
      </c>
      <c r="Z12" s="5" t="s">
        <v>68</v>
      </c>
      <c r="AA12" s="6" t="s">
        <v>67</v>
      </c>
      <c r="AB12" s="7">
        <v>0.29966700000000002</v>
      </c>
      <c r="AD12" s="8"/>
      <c r="AF12" s="8"/>
      <c r="AG12" s="8"/>
    </row>
    <row r="13" spans="1:33" x14ac:dyDescent="0.2">
      <c r="A13" s="12">
        <v>5285</v>
      </c>
      <c r="B13" s="13" t="s">
        <v>33</v>
      </c>
      <c r="C13" s="13">
        <v>43346</v>
      </c>
      <c r="D13" s="5">
        <v>121</v>
      </c>
      <c r="E13" s="6" t="s">
        <v>78</v>
      </c>
      <c r="F13" s="5" t="s">
        <v>109</v>
      </c>
      <c r="G13" s="6" t="s">
        <v>108</v>
      </c>
      <c r="H13" s="5" t="str">
        <f>"000104"</f>
        <v>000104</v>
      </c>
      <c r="I13" s="4">
        <v>42646</v>
      </c>
      <c r="J13" s="5" t="str">
        <f>"000118"</f>
        <v>000118</v>
      </c>
      <c r="K13" s="4">
        <v>42751</v>
      </c>
      <c r="L13" s="5" t="str">
        <f>"000583"</f>
        <v>000583</v>
      </c>
      <c r="M13" s="4">
        <v>42825</v>
      </c>
      <c r="N13" s="5">
        <v>17</v>
      </c>
      <c r="O13" s="5" t="str">
        <f>"005309"</f>
        <v>005309</v>
      </c>
      <c r="P13" s="4">
        <v>43333</v>
      </c>
      <c r="Q13" s="7">
        <v>9.9851100000000006</v>
      </c>
      <c r="R13" s="7">
        <v>1.27013</v>
      </c>
      <c r="S13" s="7">
        <v>8.7149800000000006</v>
      </c>
      <c r="T13" s="5">
        <v>193</v>
      </c>
      <c r="U13" s="4">
        <v>43346</v>
      </c>
      <c r="V13" s="5">
        <v>9483161122</v>
      </c>
      <c r="W13" s="6" t="s">
        <v>70</v>
      </c>
      <c r="X13" s="5" t="s">
        <v>73</v>
      </c>
      <c r="Y13" s="6" t="s">
        <v>72</v>
      </c>
      <c r="Z13" s="5" t="s">
        <v>68</v>
      </c>
      <c r="AA13" s="6" t="s">
        <v>67</v>
      </c>
      <c r="AB13" s="7">
        <f>Q13/100</f>
        <v>9.9851100000000012E-2</v>
      </c>
      <c r="AD13" s="8"/>
      <c r="AF13" s="8"/>
      <c r="AG13" s="8"/>
    </row>
    <row r="14" spans="1:33" x14ac:dyDescent="0.2">
      <c r="A14" s="12">
        <v>5699</v>
      </c>
      <c r="B14" s="13" t="s">
        <v>33</v>
      </c>
      <c r="C14" s="13">
        <v>43370</v>
      </c>
      <c r="D14" s="5">
        <v>121</v>
      </c>
      <c r="E14" s="6" t="s">
        <v>78</v>
      </c>
      <c r="F14" s="5" t="s">
        <v>107</v>
      </c>
      <c r="G14" s="6" t="s">
        <v>106</v>
      </c>
      <c r="H14" s="5" t="str">
        <f>"000012"</f>
        <v>000012</v>
      </c>
      <c r="I14" s="4">
        <v>43308</v>
      </c>
      <c r="J14" s="5" t="str">
        <f>"000087"</f>
        <v>000087</v>
      </c>
      <c r="K14" s="4">
        <v>43348</v>
      </c>
      <c r="L14" s="5" t="str">
        <f>"000085"</f>
        <v>000085</v>
      </c>
      <c r="M14" s="4">
        <v>43348</v>
      </c>
      <c r="N14" s="5">
        <v>18</v>
      </c>
      <c r="O14" s="5" t="str">
        <f>"005996"</f>
        <v>005996</v>
      </c>
      <c r="P14" s="4">
        <v>43369</v>
      </c>
      <c r="Q14" s="7">
        <v>9.9658999999999995</v>
      </c>
      <c r="R14" s="7">
        <v>1.0563899999999999</v>
      </c>
      <c r="S14" s="7">
        <v>8.9095099999999992</v>
      </c>
      <c r="T14" s="5">
        <v>214</v>
      </c>
      <c r="U14" s="4">
        <v>43370</v>
      </c>
      <c r="V14" s="5">
        <v>9141395491</v>
      </c>
      <c r="W14" s="6" t="s">
        <v>66</v>
      </c>
      <c r="X14" s="5" t="s">
        <v>63</v>
      </c>
      <c r="Y14" s="6" t="s">
        <v>62</v>
      </c>
      <c r="Z14" s="5" t="s">
        <v>39</v>
      </c>
      <c r="AA14" s="6" t="s">
        <v>38</v>
      </c>
      <c r="AB14" s="7">
        <f>Q14/100</f>
        <v>9.9658999999999998E-2</v>
      </c>
      <c r="AD14" s="8"/>
      <c r="AF14" s="8"/>
      <c r="AG14" s="8"/>
    </row>
    <row r="15" spans="1:33" x14ac:dyDescent="0.2">
      <c r="A15" s="12">
        <v>5700</v>
      </c>
      <c r="B15" s="13" t="s">
        <v>33</v>
      </c>
      <c r="C15" s="13">
        <v>43370</v>
      </c>
      <c r="D15" s="5">
        <v>121</v>
      </c>
      <c r="E15" s="6" t="s">
        <v>78</v>
      </c>
      <c r="F15" s="5" t="s">
        <v>105</v>
      </c>
      <c r="G15" s="6" t="s">
        <v>104</v>
      </c>
      <c r="H15" s="5" t="str">
        <f>"000098"</f>
        <v>000098</v>
      </c>
      <c r="I15" s="4">
        <v>42889</v>
      </c>
      <c r="J15" s="5" t="str">
        <f>"000010"</f>
        <v>000010</v>
      </c>
      <c r="K15" s="4">
        <v>42947</v>
      </c>
      <c r="L15" s="5" t="str">
        <f>"000063"</f>
        <v>000063</v>
      </c>
      <c r="M15" s="4">
        <v>42994</v>
      </c>
      <c r="N15" s="5">
        <v>16</v>
      </c>
      <c r="O15" s="5" t="str">
        <f>"005837"</f>
        <v>005837</v>
      </c>
      <c r="P15" s="4">
        <v>43362</v>
      </c>
      <c r="Q15" s="7">
        <v>6.6297699999999997</v>
      </c>
      <c r="R15" s="7">
        <v>0.84606999999999999</v>
      </c>
      <c r="S15" s="7">
        <v>5.7836999999999996</v>
      </c>
      <c r="T15" s="5">
        <v>219</v>
      </c>
      <c r="U15" s="4">
        <v>43370</v>
      </c>
      <c r="V15" s="5">
        <v>9739690780</v>
      </c>
      <c r="W15" s="6" t="s">
        <v>103</v>
      </c>
      <c r="X15" s="5" t="s">
        <v>29</v>
      </c>
      <c r="Y15" s="6" t="s">
        <v>30</v>
      </c>
      <c r="Z15" s="5" t="s">
        <v>39</v>
      </c>
      <c r="AA15" s="6" t="s">
        <v>38</v>
      </c>
      <c r="AB15" s="7">
        <f>Q15/100</f>
        <v>6.6297700000000001E-2</v>
      </c>
      <c r="AD15" s="8"/>
      <c r="AF15" s="8"/>
      <c r="AG15" s="8"/>
    </row>
    <row r="16" spans="1:33" x14ac:dyDescent="0.2">
      <c r="A16" s="12">
        <v>6577</v>
      </c>
      <c r="B16" s="13" t="s">
        <v>37</v>
      </c>
      <c r="C16" s="13">
        <v>43389</v>
      </c>
      <c r="D16" s="5">
        <v>121</v>
      </c>
      <c r="E16" s="6" t="s">
        <v>78</v>
      </c>
      <c r="F16" s="5" t="s">
        <v>102</v>
      </c>
      <c r="G16" s="6" t="s">
        <v>101</v>
      </c>
      <c r="H16" s="5" t="str">
        <f>"000042"</f>
        <v>000042</v>
      </c>
      <c r="I16" s="4">
        <v>43117</v>
      </c>
      <c r="J16" s="5" t="str">
        <f>"000012"</f>
        <v>000012</v>
      </c>
      <c r="K16" s="4">
        <v>43117</v>
      </c>
      <c r="L16" s="5" t="str">
        <f>"000039"</f>
        <v>000039</v>
      </c>
      <c r="M16" s="4">
        <v>43120</v>
      </c>
      <c r="N16" s="5">
        <v>16</v>
      </c>
      <c r="O16" s="5" t="str">
        <f>"006458"</f>
        <v>006458</v>
      </c>
      <c r="P16" s="4">
        <v>43382</v>
      </c>
      <c r="Q16" s="7">
        <v>2.13348</v>
      </c>
      <c r="R16" s="7">
        <v>0.21303</v>
      </c>
      <c r="S16" s="7">
        <v>1.92045</v>
      </c>
      <c r="T16" s="5">
        <v>241</v>
      </c>
      <c r="U16" s="4">
        <v>43389</v>
      </c>
      <c r="V16" s="5">
        <v>9845463027</v>
      </c>
      <c r="W16" s="6" t="s">
        <v>96</v>
      </c>
      <c r="X16" s="5" t="s">
        <v>45</v>
      </c>
      <c r="Y16" s="6" t="s">
        <v>44</v>
      </c>
      <c r="Z16" s="5" t="s">
        <v>68</v>
      </c>
      <c r="AA16" s="6" t="s">
        <v>67</v>
      </c>
      <c r="AB16" s="7">
        <f>Q16/100</f>
        <v>2.1334800000000001E-2</v>
      </c>
      <c r="AD16" s="8"/>
      <c r="AF16" s="8"/>
      <c r="AG16" s="8"/>
    </row>
    <row r="17" spans="1:33" x14ac:dyDescent="0.2">
      <c r="A17" s="12">
        <v>6578</v>
      </c>
      <c r="B17" s="13" t="s">
        <v>37</v>
      </c>
      <c r="C17" s="13">
        <v>43389</v>
      </c>
      <c r="D17" s="5">
        <v>121</v>
      </c>
      <c r="E17" s="6" t="s">
        <v>78</v>
      </c>
      <c r="F17" s="5" t="s">
        <v>100</v>
      </c>
      <c r="G17" s="6" t="s">
        <v>99</v>
      </c>
      <c r="H17" s="5" t="str">
        <f>"000041"</f>
        <v>000041</v>
      </c>
      <c r="I17" s="4">
        <v>43117</v>
      </c>
      <c r="J17" s="5" t="str">
        <f>"000010"</f>
        <v>000010</v>
      </c>
      <c r="K17" s="4">
        <v>43117</v>
      </c>
      <c r="L17" s="5" t="str">
        <f>"000040"</f>
        <v>000040</v>
      </c>
      <c r="M17" s="4">
        <v>43120</v>
      </c>
      <c r="N17" s="5">
        <v>16</v>
      </c>
      <c r="O17" s="5" t="str">
        <f>"006459"</f>
        <v>006459</v>
      </c>
      <c r="P17" s="4">
        <v>43382</v>
      </c>
      <c r="Q17" s="7">
        <v>2.8536999999999999</v>
      </c>
      <c r="R17" s="7">
        <v>0.28119</v>
      </c>
      <c r="S17" s="7">
        <v>2.5725099999999999</v>
      </c>
      <c r="T17" s="5">
        <v>241</v>
      </c>
      <c r="U17" s="4">
        <v>43389</v>
      </c>
      <c r="V17" s="5">
        <v>9845463027</v>
      </c>
      <c r="W17" s="6" t="s">
        <v>96</v>
      </c>
      <c r="X17" s="5" t="s">
        <v>45</v>
      </c>
      <c r="Y17" s="6" t="s">
        <v>44</v>
      </c>
      <c r="Z17" s="5" t="s">
        <v>68</v>
      </c>
      <c r="AA17" s="6" t="s">
        <v>67</v>
      </c>
      <c r="AB17" s="7">
        <f>Q17/100</f>
        <v>2.8537E-2</v>
      </c>
      <c r="AD17" s="8"/>
      <c r="AF17" s="8"/>
      <c r="AG17" s="8"/>
    </row>
    <row r="18" spans="1:33" x14ac:dyDescent="0.2">
      <c r="A18" s="12">
        <v>6579</v>
      </c>
      <c r="B18" s="13" t="s">
        <v>37</v>
      </c>
      <c r="C18" s="13">
        <v>43389</v>
      </c>
      <c r="D18" s="5">
        <v>121</v>
      </c>
      <c r="E18" s="6" t="s">
        <v>78</v>
      </c>
      <c r="F18" s="5" t="s">
        <v>98</v>
      </c>
      <c r="G18" s="6" t="s">
        <v>97</v>
      </c>
      <c r="H18" s="5" t="str">
        <f>"000040"</f>
        <v>000040</v>
      </c>
      <c r="I18" s="4">
        <v>43117</v>
      </c>
      <c r="J18" s="5" t="str">
        <f>"000011"</f>
        <v>000011</v>
      </c>
      <c r="K18" s="4">
        <v>43117</v>
      </c>
      <c r="L18" s="5" t="str">
        <f>"000041"</f>
        <v>000041</v>
      </c>
      <c r="M18" s="4">
        <v>43120</v>
      </c>
      <c r="N18" s="5">
        <v>16</v>
      </c>
      <c r="O18" s="5" t="str">
        <f>"006460"</f>
        <v>006460</v>
      </c>
      <c r="P18" s="4">
        <v>43382</v>
      </c>
      <c r="Q18" s="7">
        <v>2.8536999999999999</v>
      </c>
      <c r="R18" s="7">
        <v>0.28119</v>
      </c>
      <c r="S18" s="7">
        <v>2.5725099999999999</v>
      </c>
      <c r="T18" s="5">
        <v>241</v>
      </c>
      <c r="U18" s="4">
        <v>43389</v>
      </c>
      <c r="V18" s="5">
        <v>9845463027</v>
      </c>
      <c r="W18" s="6" t="s">
        <v>96</v>
      </c>
      <c r="X18" s="5" t="s">
        <v>45</v>
      </c>
      <c r="Y18" s="6" t="s">
        <v>44</v>
      </c>
      <c r="Z18" s="5" t="s">
        <v>68</v>
      </c>
      <c r="AA18" s="6" t="s">
        <v>67</v>
      </c>
      <c r="AB18" s="7">
        <f>Q18/100</f>
        <v>2.8537E-2</v>
      </c>
      <c r="AD18" s="8"/>
      <c r="AF18" s="8"/>
      <c r="AG18" s="8"/>
    </row>
    <row r="19" spans="1:33" x14ac:dyDescent="0.2">
      <c r="A19" s="12">
        <v>7100</v>
      </c>
      <c r="B19" s="13" t="s">
        <v>37</v>
      </c>
      <c r="C19" s="13">
        <v>43404</v>
      </c>
      <c r="D19" s="5">
        <v>121</v>
      </c>
      <c r="E19" s="6" t="s">
        <v>78</v>
      </c>
      <c r="F19" s="5" t="s">
        <v>95</v>
      </c>
      <c r="G19" s="6" t="s">
        <v>94</v>
      </c>
      <c r="H19" s="5" t="str">
        <f>"000144"</f>
        <v>000144</v>
      </c>
      <c r="I19" s="4">
        <v>43374</v>
      </c>
      <c r="J19" s="5" t="str">
        <f>"000042"</f>
        <v>000042</v>
      </c>
      <c r="K19" s="4">
        <v>43374</v>
      </c>
      <c r="L19" s="5" t="str">
        <f>"000144"</f>
        <v>000144</v>
      </c>
      <c r="M19" s="4">
        <v>43374</v>
      </c>
      <c r="N19" s="5">
        <v>18</v>
      </c>
      <c r="O19" s="5" t="str">
        <f>"007178"</f>
        <v>007178</v>
      </c>
      <c r="P19" s="4">
        <v>43403</v>
      </c>
      <c r="Q19" s="7">
        <v>9.9797399999999996</v>
      </c>
      <c r="R19" s="7">
        <v>1.30135</v>
      </c>
      <c r="S19" s="7">
        <v>8.6783900000000003</v>
      </c>
      <c r="T19" s="5">
        <v>256</v>
      </c>
      <c r="U19" s="4">
        <v>43404</v>
      </c>
      <c r="V19" s="5">
        <v>9483161122</v>
      </c>
      <c r="W19" s="6" t="s">
        <v>71</v>
      </c>
      <c r="X19" s="5" t="s">
        <v>51</v>
      </c>
      <c r="Y19" s="6" t="s">
        <v>50</v>
      </c>
      <c r="Z19" s="5" t="s">
        <v>68</v>
      </c>
      <c r="AA19" s="6" t="s">
        <v>67</v>
      </c>
      <c r="AB19" s="7">
        <f>Q19/100</f>
        <v>9.9797399999999994E-2</v>
      </c>
      <c r="AD19" s="8"/>
      <c r="AF19" s="8"/>
      <c r="AG19" s="8"/>
    </row>
    <row r="20" spans="1:33" x14ac:dyDescent="0.2">
      <c r="A20" s="12">
        <v>7101</v>
      </c>
      <c r="B20" s="13" t="s">
        <v>37</v>
      </c>
      <c r="C20" s="13">
        <v>43404</v>
      </c>
      <c r="D20" s="5">
        <v>121</v>
      </c>
      <c r="E20" s="6" t="s">
        <v>78</v>
      </c>
      <c r="F20" s="5" t="s">
        <v>93</v>
      </c>
      <c r="G20" s="6" t="s">
        <v>92</v>
      </c>
      <c r="H20" s="5" t="str">
        <f>"000143"</f>
        <v>000143</v>
      </c>
      <c r="I20" s="4">
        <v>43374</v>
      </c>
      <c r="J20" s="5" t="str">
        <f>"000041"</f>
        <v>000041</v>
      </c>
      <c r="K20" s="4">
        <v>43374</v>
      </c>
      <c r="L20" s="5" t="str">
        <f>"000143"</f>
        <v>000143</v>
      </c>
      <c r="M20" s="4">
        <v>43374</v>
      </c>
      <c r="N20" s="5">
        <v>18</v>
      </c>
      <c r="O20" s="5" t="str">
        <f>"007179"</f>
        <v>007179</v>
      </c>
      <c r="P20" s="4">
        <v>43403</v>
      </c>
      <c r="Q20" s="7">
        <v>14.999650000000001</v>
      </c>
      <c r="R20" s="7">
        <v>2.0369700000000002</v>
      </c>
      <c r="S20" s="7">
        <v>12.962680000000001</v>
      </c>
      <c r="T20" s="5">
        <v>256</v>
      </c>
      <c r="U20" s="4">
        <v>43404</v>
      </c>
      <c r="V20" s="5">
        <v>9483161122</v>
      </c>
      <c r="W20" s="6" t="s">
        <v>71</v>
      </c>
      <c r="X20" s="5" t="s">
        <v>48</v>
      </c>
      <c r="Y20" s="6" t="s">
        <v>47</v>
      </c>
      <c r="Z20" s="5" t="s">
        <v>68</v>
      </c>
      <c r="AA20" s="6" t="s">
        <v>67</v>
      </c>
      <c r="AB20" s="7">
        <f>Q20/100</f>
        <v>0.1499965</v>
      </c>
      <c r="AD20" s="8"/>
      <c r="AF20" s="8"/>
      <c r="AG20" s="8"/>
    </row>
    <row r="21" spans="1:33" x14ac:dyDescent="0.2">
      <c r="A21" s="12">
        <v>7156</v>
      </c>
      <c r="B21" s="13" t="s">
        <v>49</v>
      </c>
      <c r="C21" s="13">
        <v>43418</v>
      </c>
      <c r="D21" s="5">
        <v>121</v>
      </c>
      <c r="E21" s="6" t="s">
        <v>78</v>
      </c>
      <c r="F21" s="5" t="s">
        <v>91</v>
      </c>
      <c r="G21" s="6" t="s">
        <v>90</v>
      </c>
      <c r="H21" s="5" t="str">
        <f>"000045"</f>
        <v>000045</v>
      </c>
      <c r="I21" s="4">
        <v>43134</v>
      </c>
      <c r="J21" s="5" t="str">
        <f>"000013"</f>
        <v>000013</v>
      </c>
      <c r="K21" s="4">
        <v>43134</v>
      </c>
      <c r="L21" s="5" t="str">
        <f>"000045"</f>
        <v>000045</v>
      </c>
      <c r="M21" s="4">
        <v>43134</v>
      </c>
      <c r="N21" s="5">
        <v>17</v>
      </c>
      <c r="O21" s="5" t="str">
        <f>"007147"</f>
        <v>007147</v>
      </c>
      <c r="P21" s="4">
        <v>43403</v>
      </c>
      <c r="Q21" s="7">
        <v>15.26801</v>
      </c>
      <c r="R21" s="7">
        <v>1.7952999999999999</v>
      </c>
      <c r="S21" s="7">
        <v>13.472709999999999</v>
      </c>
      <c r="T21" s="5">
        <v>261</v>
      </c>
      <c r="U21" s="4">
        <v>43418</v>
      </c>
      <c r="V21" s="5">
        <v>9483161122</v>
      </c>
      <c r="W21" s="6" t="s">
        <v>70</v>
      </c>
      <c r="X21" s="5" t="s">
        <v>45</v>
      </c>
      <c r="Y21" s="6" t="s">
        <v>44</v>
      </c>
      <c r="Z21" s="5" t="s">
        <v>68</v>
      </c>
      <c r="AA21" s="6" t="s">
        <v>67</v>
      </c>
      <c r="AB21" s="7">
        <f>Q21/100</f>
        <v>0.15268010000000001</v>
      </c>
      <c r="AD21" s="8"/>
      <c r="AF21" s="8"/>
      <c r="AG21" s="8"/>
    </row>
    <row r="22" spans="1:33" x14ac:dyDescent="0.2">
      <c r="A22" s="12">
        <v>7340</v>
      </c>
      <c r="B22" s="13" t="s">
        <v>49</v>
      </c>
      <c r="C22" s="13">
        <v>43424</v>
      </c>
      <c r="D22" s="5">
        <v>121</v>
      </c>
      <c r="E22" s="6" t="s">
        <v>78</v>
      </c>
      <c r="F22" s="5" t="s">
        <v>89</v>
      </c>
      <c r="G22" s="6" t="s">
        <v>88</v>
      </c>
      <c r="H22" s="5" t="str">
        <f>"000147"</f>
        <v>000147</v>
      </c>
      <c r="I22" s="4">
        <v>43376</v>
      </c>
      <c r="J22" s="5" t="str">
        <f>"000043"</f>
        <v>000043</v>
      </c>
      <c r="K22" s="4">
        <v>43376</v>
      </c>
      <c r="L22" s="5" t="str">
        <f>"000147"</f>
        <v>000147</v>
      </c>
      <c r="M22" s="4">
        <v>43376</v>
      </c>
      <c r="N22" s="5">
        <v>18</v>
      </c>
      <c r="O22" s="5" t="str">
        <f>"007359"</f>
        <v>007359</v>
      </c>
      <c r="P22" s="4">
        <v>43420</v>
      </c>
      <c r="Q22" s="7">
        <v>37.491750000000003</v>
      </c>
      <c r="R22" s="7">
        <v>4.1526399999999999</v>
      </c>
      <c r="S22" s="7">
        <v>33.339109999999998</v>
      </c>
      <c r="T22" s="5">
        <v>271</v>
      </c>
      <c r="U22" s="4">
        <v>43424</v>
      </c>
      <c r="V22" s="5">
        <v>9483161122</v>
      </c>
      <c r="W22" s="6" t="s">
        <v>71</v>
      </c>
      <c r="X22" s="5" t="s">
        <v>55</v>
      </c>
      <c r="Y22" s="6" t="s">
        <v>54</v>
      </c>
      <c r="Z22" s="5" t="s">
        <v>68</v>
      </c>
      <c r="AA22" s="6" t="s">
        <v>67</v>
      </c>
      <c r="AB22" s="7">
        <f>Q22/100</f>
        <v>0.37491750000000001</v>
      </c>
      <c r="AD22" s="8"/>
      <c r="AF22" s="8"/>
      <c r="AG22" s="8"/>
    </row>
    <row r="23" spans="1:33" x14ac:dyDescent="0.2">
      <c r="A23" s="12">
        <v>7387</v>
      </c>
      <c r="B23" s="13" t="s">
        <v>49</v>
      </c>
      <c r="C23" s="13">
        <v>43427</v>
      </c>
      <c r="D23" s="5">
        <v>121</v>
      </c>
      <c r="E23" s="6" t="s">
        <v>78</v>
      </c>
      <c r="F23" s="5" t="s">
        <v>87</v>
      </c>
      <c r="G23" s="6" t="s">
        <v>86</v>
      </c>
      <c r="H23" s="5" t="str">
        <f>"000160"</f>
        <v>000160</v>
      </c>
      <c r="I23" s="4">
        <v>43406</v>
      </c>
      <c r="J23" s="5" t="str">
        <f>"000044"</f>
        <v>000044</v>
      </c>
      <c r="K23" s="4">
        <v>43406</v>
      </c>
      <c r="L23" s="5" t="str">
        <f>"000159"</f>
        <v>000159</v>
      </c>
      <c r="M23" s="4">
        <v>43407</v>
      </c>
      <c r="N23" s="5">
        <v>18</v>
      </c>
      <c r="O23" s="5" t="str">
        <f>"007525"</f>
        <v>007525</v>
      </c>
      <c r="P23" s="4">
        <v>43426</v>
      </c>
      <c r="Q23" s="7">
        <v>19.998940000000001</v>
      </c>
      <c r="R23" s="7">
        <v>2.63239</v>
      </c>
      <c r="S23" s="7">
        <v>17.36655</v>
      </c>
      <c r="T23" s="5">
        <v>272</v>
      </c>
      <c r="U23" s="4">
        <v>43427</v>
      </c>
      <c r="V23" s="5">
        <v>9483161122</v>
      </c>
      <c r="W23" s="6" t="s">
        <v>71</v>
      </c>
      <c r="X23" s="5" t="s">
        <v>59</v>
      </c>
      <c r="Y23" s="6" t="s">
        <v>58</v>
      </c>
      <c r="Z23" s="5" t="s">
        <v>68</v>
      </c>
      <c r="AA23" s="6" t="s">
        <v>67</v>
      </c>
      <c r="AB23" s="7">
        <f>Q23/100</f>
        <v>0.19998940000000001</v>
      </c>
      <c r="AD23" s="8"/>
      <c r="AF23" s="8"/>
      <c r="AG23" s="8"/>
    </row>
    <row r="24" spans="1:33" x14ac:dyDescent="0.2">
      <c r="A24" s="12">
        <v>7761</v>
      </c>
      <c r="B24" s="13" t="s">
        <v>36</v>
      </c>
      <c r="C24" s="13">
        <v>43448</v>
      </c>
      <c r="D24" s="5">
        <v>121</v>
      </c>
      <c r="E24" s="6" t="s">
        <v>78</v>
      </c>
      <c r="F24" s="5" t="s">
        <v>85</v>
      </c>
      <c r="G24" s="6" t="s">
        <v>84</v>
      </c>
      <c r="H24" s="5" t="str">
        <f>"000159"</f>
        <v>000159</v>
      </c>
      <c r="I24" s="4">
        <v>43406</v>
      </c>
      <c r="J24" s="5" t="str">
        <f>"000045"</f>
        <v>000045</v>
      </c>
      <c r="K24" s="4">
        <v>43406</v>
      </c>
      <c r="L24" s="5" t="str">
        <f>"000160"</f>
        <v>000160</v>
      </c>
      <c r="M24" s="4">
        <v>43407</v>
      </c>
      <c r="N24" s="5">
        <v>18</v>
      </c>
      <c r="O24" s="5" t="str">
        <f>"007955"</f>
        <v>007955</v>
      </c>
      <c r="P24" s="4">
        <v>43447</v>
      </c>
      <c r="Q24" s="7">
        <v>14.58536</v>
      </c>
      <c r="R24" s="7">
        <v>1.8377399999999999</v>
      </c>
      <c r="S24" s="7">
        <v>12.74762</v>
      </c>
      <c r="T24" s="5">
        <v>290</v>
      </c>
      <c r="U24" s="4">
        <v>43448</v>
      </c>
      <c r="V24" s="5">
        <v>9483161122</v>
      </c>
      <c r="W24" s="6" t="s">
        <v>71</v>
      </c>
      <c r="X24" s="5" t="s">
        <v>75</v>
      </c>
      <c r="Y24" s="6" t="s">
        <v>74</v>
      </c>
      <c r="Z24" s="5" t="s">
        <v>68</v>
      </c>
      <c r="AA24" s="6" t="s">
        <v>67</v>
      </c>
      <c r="AB24" s="7">
        <f>Q24/100</f>
        <v>0.1458536</v>
      </c>
      <c r="AD24" s="8"/>
      <c r="AF24" s="8"/>
      <c r="AG24" s="8"/>
    </row>
    <row r="25" spans="1:33" x14ac:dyDescent="0.2">
      <c r="A25" s="12">
        <v>7762</v>
      </c>
      <c r="B25" s="13" t="s">
        <v>36</v>
      </c>
      <c r="C25" s="13">
        <v>43448</v>
      </c>
      <c r="D25" s="5">
        <v>121</v>
      </c>
      <c r="E25" s="6" t="s">
        <v>78</v>
      </c>
      <c r="F25" s="5" t="s">
        <v>83</v>
      </c>
      <c r="G25" s="6" t="s">
        <v>82</v>
      </c>
      <c r="H25" s="5" t="str">
        <f>"000161"</f>
        <v>000161</v>
      </c>
      <c r="I25" s="4">
        <v>43406</v>
      </c>
      <c r="J25" s="5" t="str">
        <f>"000046"</f>
        <v>000046</v>
      </c>
      <c r="K25" s="4">
        <v>43406</v>
      </c>
      <c r="L25" s="5" t="str">
        <f>"000161"</f>
        <v>000161</v>
      </c>
      <c r="M25" s="4">
        <v>43407</v>
      </c>
      <c r="N25" s="5">
        <v>18</v>
      </c>
      <c r="O25" s="5" t="str">
        <f>"007956"</f>
        <v>007956</v>
      </c>
      <c r="P25" s="4">
        <v>43447</v>
      </c>
      <c r="Q25" s="7">
        <v>14.977819999999999</v>
      </c>
      <c r="R25" s="7">
        <v>1.9837199999999999</v>
      </c>
      <c r="S25" s="7">
        <v>12.9941</v>
      </c>
      <c r="T25" s="5">
        <v>290</v>
      </c>
      <c r="U25" s="4">
        <v>43448</v>
      </c>
      <c r="V25" s="5">
        <v>9483161122</v>
      </c>
      <c r="W25" s="6" t="s">
        <v>71</v>
      </c>
      <c r="X25" s="5" t="s">
        <v>53</v>
      </c>
      <c r="Y25" s="6" t="s">
        <v>52</v>
      </c>
      <c r="Z25" s="5" t="s">
        <v>68</v>
      </c>
      <c r="AA25" s="6" t="s">
        <v>67</v>
      </c>
      <c r="AB25" s="7">
        <f>Q25/100</f>
        <v>0.1497782</v>
      </c>
      <c r="AD25" s="8"/>
      <c r="AF25" s="8"/>
      <c r="AG25" s="8"/>
    </row>
    <row r="26" spans="1:33" x14ac:dyDescent="0.2">
      <c r="A26" s="12">
        <v>7763</v>
      </c>
      <c r="B26" s="13" t="s">
        <v>36</v>
      </c>
      <c r="C26" s="13">
        <v>43448</v>
      </c>
      <c r="D26" s="5">
        <v>121</v>
      </c>
      <c r="E26" s="6" t="s">
        <v>78</v>
      </c>
      <c r="F26" s="5" t="s">
        <v>81</v>
      </c>
      <c r="G26" s="6" t="s">
        <v>80</v>
      </c>
      <c r="H26" s="5" t="str">
        <f>"000119"</f>
        <v>000119</v>
      </c>
      <c r="I26" s="4">
        <v>42916</v>
      </c>
      <c r="J26" s="5" t="str">
        <f>"000042"</f>
        <v>000042</v>
      </c>
      <c r="K26" s="4">
        <v>43021</v>
      </c>
      <c r="L26" s="5" t="str">
        <f>"000072"</f>
        <v>000072</v>
      </c>
      <c r="M26" s="4">
        <v>43024</v>
      </c>
      <c r="N26" s="5">
        <v>17</v>
      </c>
      <c r="O26" s="5" t="str">
        <f>"007766"</f>
        <v>007766</v>
      </c>
      <c r="P26" s="4">
        <v>43444</v>
      </c>
      <c r="Q26" s="7">
        <v>24.37548</v>
      </c>
      <c r="R26" s="7">
        <v>3.6001400000000001</v>
      </c>
      <c r="S26" s="7">
        <v>20.77534</v>
      </c>
      <c r="T26" s="5">
        <v>292</v>
      </c>
      <c r="U26" s="4">
        <v>43448</v>
      </c>
      <c r="V26" s="5">
        <v>9900333498</v>
      </c>
      <c r="W26" s="6" t="s">
        <v>79</v>
      </c>
      <c r="X26" s="5" t="s">
        <v>57</v>
      </c>
      <c r="Y26" s="6" t="s">
        <v>56</v>
      </c>
      <c r="Z26" s="5" t="s">
        <v>39</v>
      </c>
      <c r="AA26" s="6" t="s">
        <v>38</v>
      </c>
      <c r="AB26" s="7">
        <f>Q26/100</f>
        <v>0.24375479999999999</v>
      </c>
      <c r="AD26" s="8"/>
      <c r="AF26" s="8"/>
      <c r="AG26" s="8"/>
    </row>
    <row r="27" spans="1:33" x14ac:dyDescent="0.2">
      <c r="A27" s="12">
        <v>8089</v>
      </c>
      <c r="B27" s="13" t="s">
        <v>36</v>
      </c>
      <c r="C27" s="13">
        <v>43461</v>
      </c>
      <c r="D27" s="5">
        <v>121</v>
      </c>
      <c r="E27" s="6" t="s">
        <v>78</v>
      </c>
      <c r="F27" s="5" t="s">
        <v>77</v>
      </c>
      <c r="G27" s="6" t="s">
        <v>76</v>
      </c>
      <c r="H27" s="5" t="str">
        <f>"000185"</f>
        <v>000185</v>
      </c>
      <c r="I27" s="4">
        <v>43431</v>
      </c>
      <c r="J27" s="5" t="str">
        <f>"000052"</f>
        <v>000052</v>
      </c>
      <c r="K27" s="4">
        <v>43435</v>
      </c>
      <c r="L27" s="5" t="str">
        <f>"000196"</f>
        <v>000196</v>
      </c>
      <c r="M27" s="4">
        <v>43435</v>
      </c>
      <c r="N27" s="5">
        <v>17</v>
      </c>
      <c r="O27" s="5" t="str">
        <f>"008229"</f>
        <v>008229</v>
      </c>
      <c r="P27" s="4">
        <v>43456</v>
      </c>
      <c r="Q27" s="7">
        <v>9.9948599999999992</v>
      </c>
      <c r="R27" s="7">
        <v>1.25935</v>
      </c>
      <c r="S27" s="7">
        <v>8.7355099999999997</v>
      </c>
      <c r="T27" s="5">
        <v>305</v>
      </c>
      <c r="U27" s="4">
        <v>43461</v>
      </c>
      <c r="V27" s="5">
        <v>1234541111</v>
      </c>
      <c r="W27" s="6" t="s">
        <v>71</v>
      </c>
      <c r="X27" s="5" t="s">
        <v>34</v>
      </c>
      <c r="Y27" s="6" t="s">
        <v>35</v>
      </c>
      <c r="Z27" s="5" t="s">
        <v>68</v>
      </c>
      <c r="AA27" s="6" t="s">
        <v>67</v>
      </c>
      <c r="AB27" s="7">
        <f>Q27/100</f>
        <v>9.9948599999999999E-2</v>
      </c>
      <c r="AD27" s="8"/>
      <c r="AF27" s="8"/>
      <c r="AG27" s="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2019-01-08T05:01:28Z</dcterms:created>
  <dcterms:modified xsi:type="dcterms:W3CDTF">2019-01-17T07:43:55Z</dcterms:modified>
</cp:coreProperties>
</file>