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J2" i="1"/>
  <c r="L2" i="1"/>
  <c r="O2" i="1"/>
  <c r="H3" i="1"/>
  <c r="J3" i="1"/>
  <c r="L3" i="1"/>
  <c r="O3" i="1"/>
  <c r="H4" i="1"/>
  <c r="J4" i="1"/>
  <c r="L4" i="1"/>
  <c r="O4" i="1"/>
  <c r="H5" i="1"/>
  <c r="J5" i="1"/>
  <c r="L5" i="1"/>
  <c r="O5" i="1"/>
  <c r="H6" i="1"/>
  <c r="J6" i="1"/>
  <c r="L6" i="1"/>
  <c r="O6" i="1"/>
  <c r="H7" i="1"/>
  <c r="J7" i="1"/>
  <c r="L7" i="1"/>
  <c r="O7" i="1"/>
  <c r="H8" i="1"/>
  <c r="J8" i="1"/>
  <c r="L8" i="1"/>
  <c r="O8" i="1"/>
  <c r="H9" i="1"/>
  <c r="J9" i="1"/>
  <c r="L9" i="1"/>
  <c r="O9" i="1"/>
  <c r="H10" i="1"/>
  <c r="J10" i="1"/>
  <c r="L10" i="1"/>
  <c r="O10" i="1"/>
  <c r="H11" i="1"/>
  <c r="J11" i="1"/>
  <c r="L11" i="1"/>
  <c r="O11" i="1"/>
  <c r="H12" i="1"/>
  <c r="J12" i="1"/>
  <c r="L12" i="1"/>
  <c r="O12" i="1"/>
  <c r="H13" i="1"/>
  <c r="J13" i="1"/>
  <c r="L13" i="1"/>
  <c r="O13" i="1"/>
  <c r="H14" i="1"/>
  <c r="J14" i="1"/>
  <c r="L14" i="1"/>
  <c r="O14" i="1"/>
  <c r="H15" i="1"/>
  <c r="J15" i="1"/>
  <c r="L15" i="1"/>
  <c r="O15" i="1"/>
  <c r="H16" i="1"/>
  <c r="J16" i="1"/>
  <c r="L16" i="1"/>
  <c r="O16" i="1"/>
  <c r="H17" i="1"/>
  <c r="J17" i="1"/>
  <c r="L17" i="1"/>
  <c r="O17" i="1"/>
  <c r="H18" i="1"/>
  <c r="J18" i="1"/>
  <c r="L18" i="1"/>
  <c r="O18" i="1"/>
  <c r="H19" i="1"/>
  <c r="J19" i="1"/>
  <c r="L19" i="1"/>
  <c r="O19" i="1"/>
  <c r="H20" i="1"/>
  <c r="J20" i="1"/>
  <c r="L20" i="1"/>
  <c r="O20" i="1"/>
  <c r="H21" i="1"/>
  <c r="J21" i="1"/>
  <c r="L21" i="1"/>
  <c r="O21" i="1"/>
  <c r="H22" i="1"/>
  <c r="J22" i="1"/>
  <c r="L22" i="1"/>
  <c r="O22" i="1"/>
  <c r="H23" i="1"/>
  <c r="J23" i="1"/>
  <c r="L23" i="1"/>
  <c r="O23" i="1"/>
  <c r="H24" i="1"/>
  <c r="J24" i="1"/>
  <c r="L24" i="1"/>
  <c r="O24" i="1"/>
  <c r="H25" i="1"/>
  <c r="J25" i="1"/>
  <c r="L25" i="1"/>
  <c r="O25" i="1"/>
  <c r="H26" i="1"/>
  <c r="J26" i="1"/>
  <c r="L26" i="1"/>
  <c r="O26" i="1"/>
  <c r="H27" i="1"/>
  <c r="J27" i="1"/>
  <c r="L27" i="1"/>
  <c r="O27" i="1"/>
  <c r="H28" i="1"/>
  <c r="J28" i="1"/>
  <c r="L28" i="1"/>
  <c r="O28" i="1"/>
  <c r="H29" i="1"/>
  <c r="J29" i="1"/>
  <c r="L29" i="1"/>
  <c r="O29" i="1"/>
  <c r="AB29" i="1"/>
  <c r="H30" i="1"/>
  <c r="J30" i="1"/>
  <c r="L30" i="1"/>
  <c r="O30" i="1"/>
  <c r="AB30" i="1"/>
  <c r="H31" i="1"/>
  <c r="J31" i="1"/>
  <c r="L31" i="1"/>
  <c r="O31" i="1"/>
  <c r="AB31" i="1"/>
  <c r="H32" i="1"/>
  <c r="J32" i="1"/>
  <c r="L32" i="1"/>
  <c r="O32" i="1"/>
  <c r="AB32" i="1"/>
  <c r="H33" i="1"/>
  <c r="J33" i="1"/>
  <c r="L33" i="1"/>
  <c r="O33" i="1"/>
  <c r="AB33" i="1"/>
  <c r="H34" i="1"/>
  <c r="J34" i="1"/>
  <c r="L34" i="1"/>
  <c r="O34" i="1"/>
  <c r="AB34" i="1"/>
  <c r="H35" i="1"/>
  <c r="J35" i="1"/>
  <c r="L35" i="1"/>
  <c r="O35" i="1"/>
  <c r="AB35" i="1"/>
  <c r="H36" i="1"/>
  <c r="J36" i="1"/>
  <c r="L36" i="1"/>
  <c r="O36" i="1"/>
  <c r="AB36" i="1"/>
  <c r="H37" i="1"/>
  <c r="J37" i="1"/>
  <c r="L37" i="1"/>
  <c r="O37" i="1"/>
  <c r="AB37" i="1"/>
  <c r="H38" i="1"/>
  <c r="J38" i="1"/>
  <c r="L38" i="1"/>
  <c r="O38" i="1"/>
  <c r="AB38" i="1"/>
</calcChain>
</file>

<file path=xl/sharedStrings.xml><?xml version="1.0" encoding="utf-8"?>
<sst xmlns="http://schemas.openxmlformats.org/spreadsheetml/2006/main" count="361" uniqueCount="153">
  <si>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</si>
  <si>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</si>
  <si>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</si>
  <si>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</si>
  <si>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</si>
  <si>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</si>
  <si>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</si>
  <si>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</si>
  <si>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</si>
  <si>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</si>
  <si>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</si>
  <si>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</si>
  <si>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</si>
  <si>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</si>
  <si>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</si>
  <si>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</si>
  <si>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</si>
  <si>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</si>
  <si>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</si>
  <si>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</si>
  <si>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</si>
  <si>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</si>
  <si>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</si>
  <si>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</si>
  <si>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</si>
  <si>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</si>
  <si>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</si>
  <si>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</si>
  <si>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</si>
  <si>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</si>
  <si>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</si>
  <si>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</si>
  <si>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</si>
  <si>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</si>
  <si>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</si>
  <si>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P3110</t>
  </si>
  <si>
    <t>14th Finance Commission Grant Works</t>
  </si>
  <si>
    <t>October</t>
  </si>
  <si>
    <t>State Finance Commission Untied Grant Works</t>
  </si>
  <si>
    <t>P3111</t>
  </si>
  <si>
    <t>April</t>
  </si>
  <si>
    <t>M/s KRIDL</t>
  </si>
  <si>
    <t>KRIDL</t>
  </si>
  <si>
    <t>18per - Works (Bhagyajyothi, Sooru / Neeru Yojane and General) (54 Lakhs / New Wards)</t>
  </si>
  <si>
    <t>P1878</t>
  </si>
  <si>
    <t>Water Supply New Areas</t>
  </si>
  <si>
    <t>P1802</t>
  </si>
  <si>
    <t>June</t>
  </si>
  <si>
    <t>November</t>
  </si>
  <si>
    <t>Nagarothana Works</t>
  </si>
  <si>
    <t>P3106</t>
  </si>
  <si>
    <t>Works sanctioned by Hon Mayor</t>
  </si>
  <si>
    <t>P0190</t>
  </si>
  <si>
    <t>Ravichandra</t>
  </si>
  <si>
    <t xml:space="preserve"> Chief Engineer SWD Central Zone</t>
  </si>
  <si>
    <t>ddo313</t>
  </si>
  <si>
    <t xml:space="preserve"> Executive Engineer Electrical South Zone</t>
  </si>
  <si>
    <t>ddo258</t>
  </si>
  <si>
    <t xml:space="preserve"> Executive Engineer Project - South Zone</t>
  </si>
  <si>
    <t>ddo422</t>
  </si>
  <si>
    <t xml:space="preserve"> Assistant Executive Engineer Vijayanagara South Zone</t>
  </si>
  <si>
    <t>ddo266</t>
  </si>
  <si>
    <t>Technical Manager-2</t>
  </si>
  <si>
    <t>Executive Engineer -3, KRIDL</t>
  </si>
  <si>
    <t>Providing ambience works to Indira canteen at Vijayanagar in ward no 123</t>
  </si>
  <si>
    <t>123-18-000060</t>
  </si>
  <si>
    <t>ViJaya Nagara</t>
  </si>
  <si>
    <t>K Purushotham</t>
  </si>
  <si>
    <t xml:space="preserve">Providing CC drain at Vidyaranyanagar main road in Ward No.123  </t>
  </si>
  <si>
    <t>123-15-000006</t>
  </si>
  <si>
    <t xml:space="preserve">Providing CC and drain at 10th cross Pipeline in Ward No 123  </t>
  </si>
  <si>
    <t>123-15-000007</t>
  </si>
  <si>
    <t>R Chandrashekar</t>
  </si>
  <si>
    <t>Sinking energizing and comissioning of new Borwells in  Various places in Ward No 123</t>
  </si>
  <si>
    <t>123-16-000014</t>
  </si>
  <si>
    <t>Development of J P Park in ward no 123</t>
  </si>
  <si>
    <t>123-17-000009</t>
  </si>
  <si>
    <t>Prajwal B N</t>
  </si>
  <si>
    <t>Providing  stickering to existing name boards and providing new name boards in ward no 123</t>
  </si>
  <si>
    <t>123-16-000008</t>
  </si>
  <si>
    <t>Darshan C R</t>
  </si>
  <si>
    <t>Providing cement concrete to  BWSSB road cut portions at Manjunathanagara service road  in ward No 123</t>
  </si>
  <si>
    <t>123-16-000012</t>
  </si>
  <si>
    <t>Chetan S</t>
  </si>
  <si>
    <t>Improvements to culverts at various places in ward No 123</t>
  </si>
  <si>
    <t>123-16-000009</t>
  </si>
  <si>
    <t>S Sathish</t>
  </si>
  <si>
    <t>Providing Improvements to  Pramila bai mane school  building in ward no 123</t>
  </si>
  <si>
    <t>123-17-000013</t>
  </si>
  <si>
    <t>Resurfacing to roads of Cholurpalya and surrounding areas  in ward no 123</t>
  </si>
  <si>
    <t>123-13-000026</t>
  </si>
  <si>
    <t>R Kumaraswamy</t>
  </si>
  <si>
    <t>Providing pot hole filling and road cut portion in ward no 123</t>
  </si>
  <si>
    <t>123-17-000011</t>
  </si>
  <si>
    <t>Sri Manjunatha Enterprises (Shankar Rao.B)</t>
  </si>
  <si>
    <t>Operation and Maintenance of Street Lighting System in Ward No.123 Package S-33 of South Zone</t>
  </si>
  <si>
    <t>123-16-000001</t>
  </si>
  <si>
    <t xml:space="preserve">Providing Rain water harvesting in ward no.123 at Vijayanagara Constituency at different locations. </t>
  </si>
  <si>
    <t>123-18-000008</t>
  </si>
  <si>
    <t>Providing name board, stickers in ward no. 123 at Vijayanagara constituency at different locations.</t>
  </si>
  <si>
    <t>123-18-000007</t>
  </si>
  <si>
    <t>B M RAMAMURTHY</t>
  </si>
  <si>
    <t>Engaging tractor to remove debris and silt in ward No 123 Vijayanagara</t>
  </si>
  <si>
    <t>123-16-000003</t>
  </si>
  <si>
    <t>M/s KRIDL,</t>
  </si>
  <si>
    <t xml:space="preserve">Providing drinking water works in Ward No 123 in Vijaynagar Division </t>
  </si>
  <si>
    <t>123-17-000026</t>
  </si>
  <si>
    <t>Drilling of new borewells in ward no.123 Vijayanagara Constituency.</t>
  </si>
  <si>
    <t>123-18-000006</t>
  </si>
  <si>
    <t xml:space="preserve">M/s. Sheetal Engineering Associates, </t>
  </si>
  <si>
    <t>Construction of RCC retaining wall in place of collapsed of SSM wall for SWD V-100 at cholurapalya near mini bridge in ward no 123</t>
  </si>
  <si>
    <t>123-16-000002</t>
  </si>
  <si>
    <t>Emergency works in ward limits in ward no 123</t>
  </si>
  <si>
    <t>123-16-000005</t>
  </si>
  <si>
    <t xml:space="preserve">Providing CC to 1st A main and 2nd B main Cholurpalya in Ward No 123 </t>
  </si>
  <si>
    <t>123-15-000002</t>
  </si>
  <si>
    <t>Improvements to existing drain of 2nd cross and 3rd cross Vijayanagara in ward no 123.</t>
  </si>
  <si>
    <t>123-18-000004</t>
  </si>
  <si>
    <t>Improvements RCC drain 6th cross chourpalya in ward no 123</t>
  </si>
  <si>
    <t>123-18-000014</t>
  </si>
  <si>
    <t>Improvements to existing drain at 2nd main and 1st main cholurupalya vijaynagar in ward no 123</t>
  </si>
  <si>
    <t>123-18-000019</t>
  </si>
  <si>
    <t>Improvements to 2nd and 1st main vidyaranynagar RCC drain in ward no 123</t>
  </si>
  <si>
    <t>123-18-000018</t>
  </si>
  <si>
    <t>M/s. Prabha Electricals</t>
  </si>
  <si>
    <t>Providing special repairs to JP park pathway lighting in Vijayanagar Ward No 123</t>
  </si>
  <si>
    <t>123-16-000013</t>
  </si>
  <si>
    <t>Meghana Electricals</t>
  </si>
  <si>
    <t>Providing CC Camera at Garbage Block Spots in ward no 123</t>
  </si>
  <si>
    <t>123-17-000036</t>
  </si>
  <si>
    <t>Executive Engineer-3 (Karnataka Rural Infrastructure Development Ltd)</t>
  </si>
  <si>
    <t>Provding and fixing of LED street lights in Malligethota in ward no 123</t>
  </si>
  <si>
    <t>123-18-000028</t>
  </si>
  <si>
    <t>Provding and fixing of LED street lights in cholurpalya in ward no 123</t>
  </si>
  <si>
    <t>123-18-000027</t>
  </si>
  <si>
    <t>Executive Engineer-3(Karnataka Rural Infrastructure Development Ltd)</t>
  </si>
  <si>
    <t>Provding and fixing of LED street lights in Vijaynagar 4th cross in ward no 123</t>
  </si>
  <si>
    <t>123-18-000033</t>
  </si>
  <si>
    <t>Provding and fixing of LED street lights in NS Garden in ward no 123</t>
  </si>
  <si>
    <t>123-18-000030</t>
  </si>
  <si>
    <t>Provding and fixing of LED street lights in manjunathnagar in ward no 123</t>
  </si>
  <si>
    <t>123-18-000029</t>
  </si>
  <si>
    <t>Provding and fixing of LED street lights in Vidhyaranynagar in ward no 123</t>
  </si>
  <si>
    <t>123-18-000031</t>
  </si>
  <si>
    <t>Provding and fixing of LED street lights in Channel road in ward no 123</t>
  </si>
  <si>
    <t>123-18-000026</t>
  </si>
  <si>
    <t>Provding and fixing of LED street lights in Vijaynagar 1st cross in ward no 123</t>
  </si>
  <si>
    <t>123-18-000032</t>
  </si>
  <si>
    <t>Providing CC Camera different locations in Ward 123</t>
  </si>
  <si>
    <t>123-18-000009</t>
  </si>
  <si>
    <t>Exeecutive Engineer-3</t>
  </si>
  <si>
    <t>Providing LED lights to Tollgate under pass in Vijayanagar Constituency</t>
  </si>
  <si>
    <t>123-18-000036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</si>
</sst>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tabSelected="1" workbookViewId="0">
      <selection activeCell="A2" sqref="A2:XFD38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8.42578125" style="9" bestFit="1" customWidth="1"/>
    <col min="5" max="5" width="16.28515625" style="10" bestFit="1" customWidth="1"/>
    <col min="6" max="6" width="13.28515625" style="10" bestFit="1" customWidth="1"/>
    <col min="7" max="7" width="29.7109375" style="10" customWidth="1"/>
    <col min="8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101</v>
      </c>
      <c r="B2" s="13" t="s">
        <v>40</v>
      </c>
      <c r="C2" s="13">
        <v>43194</v>
      </c>
      <c r="D2" s="5">
        <v>123</v>
      </c>
      <c r="E2" s="6" t="s">
        <v>66</v>
      </c>
      <c r="F2" s="5" t="s">
        <v>152</v>
      </c>
      <c r="G2" s="6" t="s">
        <v>151</v>
      </c>
      <c r="H2" s="5" t="str">
        <f>"000162"</f>
        <v>000162</v>
      </c>
      <c r="I2" s="4">
        <v>43152</v>
      </c>
      <c r="J2" s="5" t="str">
        <f>"000122"</f>
        <v>000122</v>
      </c>
      <c r="K2" s="4">
        <v>43176</v>
      </c>
      <c r="L2" s="5" t="str">
        <f>"000119"</f>
        <v>000119</v>
      </c>
      <c r="M2" s="4">
        <v>43176</v>
      </c>
      <c r="N2" s="5">
        <v>18</v>
      </c>
      <c r="O2" s="5" t="str">
        <f>"000160"</f>
        <v>000160</v>
      </c>
      <c r="P2" s="4">
        <v>43193</v>
      </c>
      <c r="Q2" s="7">
        <v>39.779359999999997</v>
      </c>
      <c r="R2" s="7">
        <v>5.0121900000000004</v>
      </c>
      <c r="S2" s="7">
        <v>34.76717</v>
      </c>
      <c r="T2" s="5">
        <v>2</v>
      </c>
      <c r="U2" s="4">
        <v>43194</v>
      </c>
      <c r="V2" s="5">
        <v>0</v>
      </c>
      <c r="W2" s="6" t="s">
        <v>150</v>
      </c>
      <c r="X2" s="5" t="s">
        <v>39</v>
      </c>
      <c r="Y2" s="6" t="s">
        <v>38</v>
      </c>
      <c r="Z2" s="5" t="s">
        <v>57</v>
      </c>
      <c r="AA2" s="6" t="s">
        <v>56</v>
      </c>
      <c r="AB2" s="7">
        <v>0.39779359999999997</v>
      </c>
      <c r="AD2" s="8"/>
      <c r="AF2" s="8"/>
      <c r="AG2" s="8"/>
    </row>
    <row r="3" spans="1:33" x14ac:dyDescent="0.2">
      <c r="A3" s="12">
        <v>539</v>
      </c>
      <c r="B3" s="13" t="s">
        <v>40</v>
      </c>
      <c r="C3" s="13">
        <v>43203</v>
      </c>
      <c r="D3" s="5">
        <v>123</v>
      </c>
      <c r="E3" s="6" t="s">
        <v>66</v>
      </c>
      <c r="F3" s="5" t="s">
        <v>149</v>
      </c>
      <c r="G3" s="6" t="s">
        <v>148</v>
      </c>
      <c r="H3" s="5" t="str">
        <f>"000122"</f>
        <v>000122</v>
      </c>
      <c r="I3" s="4">
        <v>43136</v>
      </c>
      <c r="J3" s="5" t="str">
        <f>"000001"</f>
        <v>000001</v>
      </c>
      <c r="K3" s="4">
        <v>43192</v>
      </c>
      <c r="L3" s="5" t="str">
        <f>"000003"</f>
        <v>000003</v>
      </c>
      <c r="M3" s="4">
        <v>43192</v>
      </c>
      <c r="N3" s="5">
        <v>18</v>
      </c>
      <c r="O3" s="5" t="str">
        <f>"000487"</f>
        <v>000487</v>
      </c>
      <c r="P3" s="4">
        <v>43202</v>
      </c>
      <c r="Q3" s="7">
        <v>18.706</v>
      </c>
      <c r="R3" s="7">
        <v>1.796</v>
      </c>
      <c r="S3" s="7">
        <v>16.91</v>
      </c>
      <c r="T3" s="5">
        <v>16</v>
      </c>
      <c r="U3" s="4">
        <v>43203</v>
      </c>
      <c r="V3" s="5">
        <v>9900074879</v>
      </c>
      <c r="W3" s="6" t="s">
        <v>62</v>
      </c>
      <c r="X3" s="5" t="s">
        <v>39</v>
      </c>
      <c r="Y3" s="6" t="s">
        <v>38</v>
      </c>
      <c r="Z3" s="5" t="s">
        <v>61</v>
      </c>
      <c r="AA3" s="6" t="s">
        <v>60</v>
      </c>
      <c r="AB3" s="7">
        <v>0.18706</v>
      </c>
      <c r="AD3" s="8"/>
      <c r="AF3" s="8"/>
      <c r="AG3" s="8"/>
    </row>
    <row r="4" spans="1:33" x14ac:dyDescent="0.2">
      <c r="A4" s="12">
        <v>894</v>
      </c>
      <c r="B4" s="13" t="s">
        <v>34</v>
      </c>
      <c r="C4" s="13">
        <v>43228</v>
      </c>
      <c r="D4" s="5">
        <v>123</v>
      </c>
      <c r="E4" s="6" t="s">
        <v>66</v>
      </c>
      <c r="F4" s="5" t="s">
        <v>147</v>
      </c>
      <c r="G4" s="6" t="s">
        <v>146</v>
      </c>
      <c r="H4" s="5" t="str">
        <f>"000175"</f>
        <v>000175</v>
      </c>
      <c r="I4" s="4">
        <v>43164</v>
      </c>
      <c r="J4" s="5" t="str">
        <f>"000166"</f>
        <v>000166</v>
      </c>
      <c r="K4" s="4">
        <v>43189</v>
      </c>
      <c r="L4" s="5" t="str">
        <f>"000172"</f>
        <v>000172</v>
      </c>
      <c r="M4" s="4">
        <v>43189</v>
      </c>
      <c r="N4" s="5">
        <v>18</v>
      </c>
      <c r="O4" s="5" t="str">
        <f>"001046"</f>
        <v>001046</v>
      </c>
      <c r="P4" s="4">
        <v>43224</v>
      </c>
      <c r="Q4" s="7">
        <v>24.996559999999999</v>
      </c>
      <c r="R4" s="7">
        <v>3.1495500000000001</v>
      </c>
      <c r="S4" s="7">
        <v>21.847010000000001</v>
      </c>
      <c r="T4" s="5">
        <v>42</v>
      </c>
      <c r="U4" s="4">
        <v>43228</v>
      </c>
      <c r="V4" s="5">
        <v>0</v>
      </c>
      <c r="W4" s="6" t="s">
        <v>130</v>
      </c>
      <c r="X4" s="5" t="s">
        <v>44</v>
      </c>
      <c r="Y4" s="6" t="s">
        <v>43</v>
      </c>
      <c r="Z4" s="5" t="s">
        <v>57</v>
      </c>
      <c r="AA4" s="6" t="s">
        <v>56</v>
      </c>
      <c r="AB4" s="7">
        <v>0.24996559999999998</v>
      </c>
      <c r="AD4" s="8"/>
      <c r="AF4" s="8"/>
      <c r="AG4" s="8"/>
    </row>
    <row r="5" spans="1:33" x14ac:dyDescent="0.2">
      <c r="A5" s="12">
        <v>895</v>
      </c>
      <c r="B5" s="13" t="s">
        <v>34</v>
      </c>
      <c r="C5" s="13">
        <v>43228</v>
      </c>
      <c r="D5" s="5">
        <v>123</v>
      </c>
      <c r="E5" s="6" t="s">
        <v>66</v>
      </c>
      <c r="F5" s="5" t="s">
        <v>145</v>
      </c>
      <c r="G5" s="6" t="s">
        <v>144</v>
      </c>
      <c r="H5" s="5" t="str">
        <f>"000174"</f>
        <v>000174</v>
      </c>
      <c r="I5" s="4">
        <v>43164</v>
      </c>
      <c r="J5" s="5" t="str">
        <f>"000167"</f>
        <v>000167</v>
      </c>
      <c r="K5" s="4">
        <v>43189</v>
      </c>
      <c r="L5" s="5" t="str">
        <f>"000173"</f>
        <v>000173</v>
      </c>
      <c r="M5" s="4">
        <v>43189</v>
      </c>
      <c r="N5" s="5">
        <v>18</v>
      </c>
      <c r="O5" s="5" t="str">
        <f>"001047"</f>
        <v>001047</v>
      </c>
      <c r="P5" s="4">
        <v>43224</v>
      </c>
      <c r="Q5" s="7">
        <v>24.994730000000001</v>
      </c>
      <c r="R5" s="7">
        <v>3.1493199999999999</v>
      </c>
      <c r="S5" s="7">
        <v>21.845410000000001</v>
      </c>
      <c r="T5" s="5">
        <v>42</v>
      </c>
      <c r="U5" s="4">
        <v>43228</v>
      </c>
      <c r="V5" s="5">
        <v>0</v>
      </c>
      <c r="W5" s="6" t="s">
        <v>130</v>
      </c>
      <c r="X5" s="5" t="s">
        <v>44</v>
      </c>
      <c r="Y5" s="6" t="s">
        <v>43</v>
      </c>
      <c r="Z5" s="5" t="s">
        <v>57</v>
      </c>
      <c r="AA5" s="6" t="s">
        <v>56</v>
      </c>
      <c r="AB5" s="7">
        <v>0.24994730000000001</v>
      </c>
      <c r="AD5" s="8"/>
      <c r="AF5" s="8"/>
      <c r="AG5" s="8"/>
    </row>
    <row r="6" spans="1:33" x14ac:dyDescent="0.2">
      <c r="A6" s="12">
        <v>896</v>
      </c>
      <c r="B6" s="13" t="s">
        <v>34</v>
      </c>
      <c r="C6" s="13">
        <v>43228</v>
      </c>
      <c r="D6" s="5">
        <v>123</v>
      </c>
      <c r="E6" s="6" t="s">
        <v>66</v>
      </c>
      <c r="F6" s="5" t="s">
        <v>143</v>
      </c>
      <c r="G6" s="6" t="s">
        <v>142</v>
      </c>
      <c r="H6" s="5" t="str">
        <f>"000173"</f>
        <v>000173</v>
      </c>
      <c r="I6" s="4">
        <v>43164</v>
      </c>
      <c r="J6" s="5" t="str">
        <f>"000168"</f>
        <v>000168</v>
      </c>
      <c r="K6" s="4">
        <v>43189</v>
      </c>
      <c r="L6" s="5" t="str">
        <f>"000174"</f>
        <v>000174</v>
      </c>
      <c r="M6" s="4">
        <v>43189</v>
      </c>
      <c r="N6" s="5">
        <v>18</v>
      </c>
      <c r="O6" s="5" t="str">
        <f>"001048"</f>
        <v>001048</v>
      </c>
      <c r="P6" s="4">
        <v>43224</v>
      </c>
      <c r="Q6" s="7">
        <v>24.9984</v>
      </c>
      <c r="R6" s="7">
        <v>3.1497899999999999</v>
      </c>
      <c r="S6" s="7">
        <v>21.848610000000001</v>
      </c>
      <c r="T6" s="5">
        <v>42</v>
      </c>
      <c r="U6" s="4">
        <v>43228</v>
      </c>
      <c r="V6" s="5">
        <v>0</v>
      </c>
      <c r="W6" s="6" t="s">
        <v>130</v>
      </c>
      <c r="X6" s="5" t="s">
        <v>44</v>
      </c>
      <c r="Y6" s="6" t="s">
        <v>43</v>
      </c>
      <c r="Z6" s="5" t="s">
        <v>57</v>
      </c>
      <c r="AA6" s="6" t="s">
        <v>56</v>
      </c>
      <c r="AB6" s="7">
        <v>0.24998400000000001</v>
      </c>
      <c r="AD6" s="8"/>
      <c r="AF6" s="8"/>
      <c r="AG6" s="8"/>
    </row>
    <row r="7" spans="1:33" x14ac:dyDescent="0.2">
      <c r="A7" s="12">
        <v>897</v>
      </c>
      <c r="B7" s="13" t="s">
        <v>34</v>
      </c>
      <c r="C7" s="13">
        <v>43228</v>
      </c>
      <c r="D7" s="5">
        <v>123</v>
      </c>
      <c r="E7" s="6" t="s">
        <v>66</v>
      </c>
      <c r="F7" s="5" t="s">
        <v>141</v>
      </c>
      <c r="G7" s="6" t="s">
        <v>140</v>
      </c>
      <c r="H7" s="5" t="str">
        <f>"000177"</f>
        <v>000177</v>
      </c>
      <c r="I7" s="4">
        <v>43165</v>
      </c>
      <c r="J7" s="5" t="str">
        <f>"000169"</f>
        <v>000169</v>
      </c>
      <c r="K7" s="4">
        <v>43189</v>
      </c>
      <c r="L7" s="5" t="str">
        <f>"000175"</f>
        <v>000175</v>
      </c>
      <c r="M7" s="4">
        <v>43189</v>
      </c>
      <c r="N7" s="5">
        <v>18</v>
      </c>
      <c r="O7" s="5" t="str">
        <f>"001049"</f>
        <v>001049</v>
      </c>
      <c r="P7" s="4">
        <v>43224</v>
      </c>
      <c r="Q7" s="7">
        <v>24.996559999999999</v>
      </c>
      <c r="R7" s="7">
        <v>3.1495500000000001</v>
      </c>
      <c r="S7" s="7">
        <v>21.847010000000001</v>
      </c>
      <c r="T7" s="5">
        <v>42</v>
      </c>
      <c r="U7" s="4">
        <v>43228</v>
      </c>
      <c r="V7" s="5">
        <v>0</v>
      </c>
      <c r="W7" s="6" t="s">
        <v>63</v>
      </c>
      <c r="X7" s="5" t="s">
        <v>44</v>
      </c>
      <c r="Y7" s="6" t="s">
        <v>43</v>
      </c>
      <c r="Z7" s="5" t="s">
        <v>57</v>
      </c>
      <c r="AA7" s="6" t="s">
        <v>56</v>
      </c>
      <c r="AB7" s="7">
        <v>0.24996559999999998</v>
      </c>
      <c r="AD7" s="8"/>
      <c r="AF7" s="8"/>
      <c r="AG7" s="8"/>
    </row>
    <row r="8" spans="1:33" x14ac:dyDescent="0.2">
      <c r="A8" s="12">
        <v>898</v>
      </c>
      <c r="B8" s="13" t="s">
        <v>34</v>
      </c>
      <c r="C8" s="13">
        <v>43228</v>
      </c>
      <c r="D8" s="5">
        <v>123</v>
      </c>
      <c r="E8" s="6" t="s">
        <v>66</v>
      </c>
      <c r="F8" s="5" t="s">
        <v>139</v>
      </c>
      <c r="G8" s="6" t="s">
        <v>138</v>
      </c>
      <c r="H8" s="5" t="str">
        <f>"000172"</f>
        <v>000172</v>
      </c>
      <c r="I8" s="4">
        <v>43164</v>
      </c>
      <c r="J8" s="5" t="str">
        <f>"000170"</f>
        <v>000170</v>
      </c>
      <c r="K8" s="4">
        <v>43189</v>
      </c>
      <c r="L8" s="5" t="str">
        <f>"000177"</f>
        <v>000177</v>
      </c>
      <c r="M8" s="4">
        <v>43189</v>
      </c>
      <c r="N8" s="5">
        <v>18</v>
      </c>
      <c r="O8" s="5" t="str">
        <f>"001050"</f>
        <v>001050</v>
      </c>
      <c r="P8" s="4">
        <v>43224</v>
      </c>
      <c r="Q8" s="7">
        <v>24.996559999999999</v>
      </c>
      <c r="R8" s="7">
        <v>3.1495500000000001</v>
      </c>
      <c r="S8" s="7">
        <v>21.847010000000001</v>
      </c>
      <c r="T8" s="5">
        <v>42</v>
      </c>
      <c r="U8" s="4">
        <v>43228</v>
      </c>
      <c r="V8" s="5">
        <v>0</v>
      </c>
      <c r="W8" s="6" t="s">
        <v>130</v>
      </c>
      <c r="X8" s="5" t="s">
        <v>44</v>
      </c>
      <c r="Y8" s="6" t="s">
        <v>43</v>
      </c>
      <c r="Z8" s="5" t="s">
        <v>57</v>
      </c>
      <c r="AA8" s="6" t="s">
        <v>56</v>
      </c>
      <c r="AB8" s="7">
        <v>0.24996559999999998</v>
      </c>
      <c r="AD8" s="8"/>
      <c r="AF8" s="8"/>
      <c r="AG8" s="8"/>
    </row>
    <row r="9" spans="1:33" x14ac:dyDescent="0.2">
      <c r="A9" s="12">
        <v>899</v>
      </c>
      <c r="B9" s="13" t="s">
        <v>34</v>
      </c>
      <c r="C9" s="13">
        <v>43228</v>
      </c>
      <c r="D9" s="5">
        <v>123</v>
      </c>
      <c r="E9" s="6" t="s">
        <v>66</v>
      </c>
      <c r="F9" s="5" t="s">
        <v>137</v>
      </c>
      <c r="G9" s="6" t="s">
        <v>136</v>
      </c>
      <c r="H9" s="5" t="str">
        <f>"000179"</f>
        <v>000179</v>
      </c>
      <c r="I9" s="4">
        <v>43165</v>
      </c>
      <c r="J9" s="5" t="str">
        <f>"000172"</f>
        <v>000172</v>
      </c>
      <c r="K9" s="4">
        <v>43189</v>
      </c>
      <c r="L9" s="5" t="str">
        <f>"000179"</f>
        <v>000179</v>
      </c>
      <c r="M9" s="4">
        <v>43189</v>
      </c>
      <c r="N9" s="5">
        <v>18</v>
      </c>
      <c r="O9" s="5" t="str">
        <f>"001052"</f>
        <v>001052</v>
      </c>
      <c r="P9" s="4">
        <v>43224</v>
      </c>
      <c r="Q9" s="7">
        <v>24.994720000000001</v>
      </c>
      <c r="R9" s="7">
        <v>3.1493199999999999</v>
      </c>
      <c r="S9" s="7">
        <v>21.845400000000001</v>
      </c>
      <c r="T9" s="5">
        <v>42</v>
      </c>
      <c r="U9" s="4">
        <v>43228</v>
      </c>
      <c r="V9" s="5">
        <v>0</v>
      </c>
      <c r="W9" s="6" t="s">
        <v>135</v>
      </c>
      <c r="X9" s="5" t="s">
        <v>44</v>
      </c>
      <c r="Y9" s="6" t="s">
        <v>43</v>
      </c>
      <c r="Z9" s="5" t="s">
        <v>57</v>
      </c>
      <c r="AA9" s="6" t="s">
        <v>56</v>
      </c>
      <c r="AB9" s="7">
        <v>0.24994720000000001</v>
      </c>
      <c r="AD9" s="8"/>
      <c r="AF9" s="8"/>
      <c r="AG9" s="8"/>
    </row>
    <row r="10" spans="1:33" x14ac:dyDescent="0.2">
      <c r="A10" s="12">
        <v>900</v>
      </c>
      <c r="B10" s="13" t="s">
        <v>34</v>
      </c>
      <c r="C10" s="13">
        <v>43228</v>
      </c>
      <c r="D10" s="5">
        <v>123</v>
      </c>
      <c r="E10" s="6" t="s">
        <v>66</v>
      </c>
      <c r="F10" s="5" t="s">
        <v>134</v>
      </c>
      <c r="G10" s="6" t="s">
        <v>133</v>
      </c>
      <c r="H10" s="5" t="str">
        <f>"000171"</f>
        <v>000171</v>
      </c>
      <c r="I10" s="4">
        <v>43164</v>
      </c>
      <c r="J10" s="5" t="str">
        <f>"000173"</f>
        <v>000173</v>
      </c>
      <c r="K10" s="4">
        <v>43189</v>
      </c>
      <c r="L10" s="5" t="str">
        <f>"000181"</f>
        <v>000181</v>
      </c>
      <c r="M10" s="4">
        <v>43189</v>
      </c>
      <c r="N10" s="5">
        <v>18</v>
      </c>
      <c r="O10" s="5" t="str">
        <f>"001056"</f>
        <v>001056</v>
      </c>
      <c r="P10" s="4">
        <v>43224</v>
      </c>
      <c r="Q10" s="7">
        <v>24.9984</v>
      </c>
      <c r="R10" s="7">
        <v>3.1497899999999999</v>
      </c>
      <c r="S10" s="7">
        <v>21.848610000000001</v>
      </c>
      <c r="T10" s="5">
        <v>42</v>
      </c>
      <c r="U10" s="4">
        <v>43228</v>
      </c>
      <c r="V10" s="5">
        <v>0</v>
      </c>
      <c r="W10" s="6" t="s">
        <v>130</v>
      </c>
      <c r="X10" s="5" t="s">
        <v>44</v>
      </c>
      <c r="Y10" s="6" t="s">
        <v>43</v>
      </c>
      <c r="Z10" s="5" t="s">
        <v>57</v>
      </c>
      <c r="AA10" s="6" t="s">
        <v>56</v>
      </c>
      <c r="AB10" s="7">
        <v>0.24998400000000001</v>
      </c>
      <c r="AD10" s="8"/>
      <c r="AF10" s="8"/>
      <c r="AG10" s="8"/>
    </row>
    <row r="11" spans="1:33" x14ac:dyDescent="0.2">
      <c r="A11" s="12">
        <v>901</v>
      </c>
      <c r="B11" s="13" t="s">
        <v>34</v>
      </c>
      <c r="C11" s="13">
        <v>43228</v>
      </c>
      <c r="D11" s="5">
        <v>123</v>
      </c>
      <c r="E11" s="6" t="s">
        <v>66</v>
      </c>
      <c r="F11" s="5" t="s">
        <v>132</v>
      </c>
      <c r="G11" s="6" t="s">
        <v>131</v>
      </c>
      <c r="H11" s="5" t="str">
        <f>"000176"</f>
        <v>000176</v>
      </c>
      <c r="I11" s="4">
        <v>43164</v>
      </c>
      <c r="J11" s="5" t="str">
        <f>"000171"</f>
        <v>000171</v>
      </c>
      <c r="K11" s="4">
        <v>43189</v>
      </c>
      <c r="L11" s="5" t="str">
        <f>"000178"</f>
        <v>000178</v>
      </c>
      <c r="M11" s="4">
        <v>43189</v>
      </c>
      <c r="N11" s="5">
        <v>18</v>
      </c>
      <c r="O11" s="5" t="str">
        <f>"001059"</f>
        <v>001059</v>
      </c>
      <c r="P11" s="4">
        <v>43224</v>
      </c>
      <c r="Q11" s="7">
        <v>24.994720000000001</v>
      </c>
      <c r="R11" s="7">
        <v>3.1493199999999999</v>
      </c>
      <c r="S11" s="7">
        <v>21.845400000000001</v>
      </c>
      <c r="T11" s="5">
        <v>42</v>
      </c>
      <c r="U11" s="4">
        <v>43228</v>
      </c>
      <c r="V11" s="5">
        <v>0</v>
      </c>
      <c r="W11" s="6" t="s">
        <v>130</v>
      </c>
      <c r="X11" s="5" t="s">
        <v>44</v>
      </c>
      <c r="Y11" s="6" t="s">
        <v>43</v>
      </c>
      <c r="Z11" s="5" t="s">
        <v>57</v>
      </c>
      <c r="AA11" s="6" t="s">
        <v>56</v>
      </c>
      <c r="AB11" s="7">
        <v>0.24994720000000001</v>
      </c>
      <c r="AD11" s="8"/>
      <c r="AF11" s="8"/>
      <c r="AG11" s="8"/>
    </row>
    <row r="12" spans="1:33" x14ac:dyDescent="0.2">
      <c r="A12" s="12">
        <v>997</v>
      </c>
      <c r="B12" s="13" t="s">
        <v>34</v>
      </c>
      <c r="C12" s="13">
        <v>43229</v>
      </c>
      <c r="D12" s="5">
        <v>123</v>
      </c>
      <c r="E12" s="6" t="s">
        <v>66</v>
      </c>
      <c r="F12" s="5" t="s">
        <v>129</v>
      </c>
      <c r="G12" s="6" t="s">
        <v>128</v>
      </c>
      <c r="H12" s="5" t="str">
        <f>"000171"</f>
        <v>000171</v>
      </c>
      <c r="I12" s="4">
        <v>43151</v>
      </c>
      <c r="J12" s="5" t="str">
        <f>"000018"</f>
        <v>000018</v>
      </c>
      <c r="K12" s="4">
        <v>43203</v>
      </c>
      <c r="L12" s="5" t="str">
        <f>"000027"</f>
        <v>000027</v>
      </c>
      <c r="M12" s="4">
        <v>43203</v>
      </c>
      <c r="N12" s="5">
        <v>17</v>
      </c>
      <c r="O12" s="5" t="str">
        <f>"001310"</f>
        <v>001310</v>
      </c>
      <c r="P12" s="4">
        <v>43229</v>
      </c>
      <c r="Q12" s="7">
        <v>8.6329999999999991</v>
      </c>
      <c r="R12" s="7">
        <v>0.74255000000000004</v>
      </c>
      <c r="S12" s="7">
        <v>7.8904500000000004</v>
      </c>
      <c r="T12" s="5">
        <v>46</v>
      </c>
      <c r="U12" s="4">
        <v>43229</v>
      </c>
      <c r="V12" s="5">
        <v>9742063299</v>
      </c>
      <c r="W12" s="6" t="s">
        <v>127</v>
      </c>
      <c r="X12" s="5" t="s">
        <v>35</v>
      </c>
      <c r="Y12" s="6" t="s">
        <v>36</v>
      </c>
      <c r="Z12" s="5" t="s">
        <v>61</v>
      </c>
      <c r="AA12" s="6" t="s">
        <v>60</v>
      </c>
      <c r="AB12" s="7">
        <v>8.632999999999999E-2</v>
      </c>
      <c r="AD12" s="8"/>
      <c r="AF12" s="8"/>
      <c r="AG12" s="8"/>
    </row>
    <row r="13" spans="1:33" x14ac:dyDescent="0.2">
      <c r="A13" s="12">
        <v>1128</v>
      </c>
      <c r="B13" s="13" t="s">
        <v>34</v>
      </c>
      <c r="C13" s="13">
        <v>43230</v>
      </c>
      <c r="D13" s="5">
        <v>123</v>
      </c>
      <c r="E13" s="6" t="s">
        <v>66</v>
      </c>
      <c r="F13" s="5" t="s">
        <v>126</v>
      </c>
      <c r="G13" s="6" t="s">
        <v>125</v>
      </c>
      <c r="H13" s="5" t="str">
        <f>"000027"</f>
        <v>000027</v>
      </c>
      <c r="I13" s="4">
        <v>42486</v>
      </c>
      <c r="J13" s="5" t="str">
        <f>"000097"</f>
        <v>000097</v>
      </c>
      <c r="K13" s="4">
        <v>42756</v>
      </c>
      <c r="L13" s="5" t="str">
        <f>"000255"</f>
        <v>000255</v>
      </c>
      <c r="M13" s="4">
        <v>42756</v>
      </c>
      <c r="N13" s="5">
        <v>16</v>
      </c>
      <c r="O13" s="5" t="str">
        <f>"001339"</f>
        <v>001339</v>
      </c>
      <c r="P13" s="4">
        <v>43229</v>
      </c>
      <c r="Q13" s="7">
        <v>6.8768599999999998</v>
      </c>
      <c r="R13" s="7">
        <v>0.48825000000000002</v>
      </c>
      <c r="S13" s="7">
        <v>6.3886099999999999</v>
      </c>
      <c r="T13" s="5">
        <v>48</v>
      </c>
      <c r="U13" s="4">
        <v>43230</v>
      </c>
      <c r="V13" s="5">
        <v>0</v>
      </c>
      <c r="W13" s="6" t="s">
        <v>124</v>
      </c>
      <c r="X13" s="5" t="s">
        <v>29</v>
      </c>
      <c r="Y13" s="6" t="s">
        <v>30</v>
      </c>
      <c r="Z13" s="5" t="s">
        <v>57</v>
      </c>
      <c r="AA13" s="6" t="s">
        <v>56</v>
      </c>
      <c r="AB13" s="7">
        <v>6.8768599999999999E-2</v>
      </c>
      <c r="AD13" s="8"/>
      <c r="AF13" s="8"/>
      <c r="AG13" s="8"/>
    </row>
    <row r="14" spans="1:33" x14ac:dyDescent="0.2">
      <c r="A14" s="12">
        <v>1152</v>
      </c>
      <c r="B14" s="13" t="s">
        <v>34</v>
      </c>
      <c r="C14" s="13">
        <v>43236</v>
      </c>
      <c r="D14" s="5">
        <v>123</v>
      </c>
      <c r="E14" s="6" t="s">
        <v>66</v>
      </c>
      <c r="F14" s="5" t="s">
        <v>123</v>
      </c>
      <c r="G14" s="6" t="s">
        <v>122</v>
      </c>
      <c r="H14" s="5" t="str">
        <f>"000193"</f>
        <v>000193</v>
      </c>
      <c r="I14" s="4">
        <v>43159</v>
      </c>
      <c r="J14" s="5" t="str">
        <f>"000023"</f>
        <v>000023</v>
      </c>
      <c r="K14" s="4">
        <v>43215</v>
      </c>
      <c r="L14" s="5" t="str">
        <f>"000037"</f>
        <v>000037</v>
      </c>
      <c r="M14" s="4">
        <v>43215</v>
      </c>
      <c r="N14" s="5">
        <v>18</v>
      </c>
      <c r="O14" s="5" t="str">
        <f>"001358"</f>
        <v>001358</v>
      </c>
      <c r="P14" s="4">
        <v>43229</v>
      </c>
      <c r="Q14" s="7">
        <v>29.916</v>
      </c>
      <c r="R14" s="7">
        <v>3.32097</v>
      </c>
      <c r="S14" s="7">
        <v>26.595030000000001</v>
      </c>
      <c r="T14" s="5">
        <v>50</v>
      </c>
      <c r="U14" s="4">
        <v>43236</v>
      </c>
      <c r="V14" s="5">
        <v>9845930585</v>
      </c>
      <c r="W14" s="6" t="s">
        <v>62</v>
      </c>
      <c r="X14" s="5" t="s">
        <v>44</v>
      </c>
      <c r="Y14" s="6" t="s">
        <v>43</v>
      </c>
      <c r="Z14" s="5" t="s">
        <v>61</v>
      </c>
      <c r="AA14" s="6" t="s">
        <v>60</v>
      </c>
      <c r="AB14" s="7">
        <v>0.29915999999999998</v>
      </c>
      <c r="AD14" s="8"/>
      <c r="AF14" s="8"/>
      <c r="AG14" s="8"/>
    </row>
    <row r="15" spans="1:33" x14ac:dyDescent="0.2">
      <c r="A15" s="12">
        <v>1153</v>
      </c>
      <c r="B15" s="13" t="s">
        <v>34</v>
      </c>
      <c r="C15" s="13">
        <v>43236</v>
      </c>
      <c r="D15" s="5">
        <v>123</v>
      </c>
      <c r="E15" s="6" t="s">
        <v>66</v>
      </c>
      <c r="F15" s="5" t="s">
        <v>121</v>
      </c>
      <c r="G15" s="6" t="s">
        <v>120</v>
      </c>
      <c r="H15" s="5" t="str">
        <f>"000219"</f>
        <v>000219</v>
      </c>
      <c r="I15" s="4">
        <v>43168</v>
      </c>
      <c r="J15" s="5" t="str">
        <f>"000022"</f>
        <v>000022</v>
      </c>
      <c r="K15" s="4">
        <v>43215</v>
      </c>
      <c r="L15" s="5" t="str">
        <f>"000038"</f>
        <v>000038</v>
      </c>
      <c r="M15" s="4">
        <v>43215</v>
      </c>
      <c r="N15" s="5">
        <v>18</v>
      </c>
      <c r="O15" s="5" t="str">
        <f>"001359"</f>
        <v>001359</v>
      </c>
      <c r="P15" s="4">
        <v>43229</v>
      </c>
      <c r="Q15" s="7">
        <v>29.99</v>
      </c>
      <c r="R15" s="7">
        <v>3.3283</v>
      </c>
      <c r="S15" s="7">
        <v>26.6617</v>
      </c>
      <c r="T15" s="5">
        <v>50</v>
      </c>
      <c r="U15" s="4">
        <v>43236</v>
      </c>
      <c r="V15" s="5">
        <v>9845930585</v>
      </c>
      <c r="W15" s="6" t="s">
        <v>62</v>
      </c>
      <c r="X15" s="5" t="s">
        <v>44</v>
      </c>
      <c r="Y15" s="6" t="s">
        <v>43</v>
      </c>
      <c r="Z15" s="5" t="s">
        <v>61</v>
      </c>
      <c r="AA15" s="6" t="s">
        <v>60</v>
      </c>
      <c r="AB15" s="7">
        <v>0.2999</v>
      </c>
      <c r="AD15" s="8"/>
      <c r="AF15" s="8"/>
      <c r="AG15" s="8"/>
    </row>
    <row r="16" spans="1:33" x14ac:dyDescent="0.2">
      <c r="A16" s="12">
        <v>1441</v>
      </c>
      <c r="B16" s="13" t="s">
        <v>34</v>
      </c>
      <c r="C16" s="13">
        <v>43242</v>
      </c>
      <c r="D16" s="5">
        <v>123</v>
      </c>
      <c r="E16" s="6" t="s">
        <v>66</v>
      </c>
      <c r="F16" s="5" t="s">
        <v>119</v>
      </c>
      <c r="G16" s="6" t="s">
        <v>118</v>
      </c>
      <c r="H16" s="5" t="str">
        <f>"000001"</f>
        <v>000001</v>
      </c>
      <c r="I16" s="4">
        <v>43215</v>
      </c>
      <c r="J16" s="5" t="str">
        <f>"000025"</f>
        <v>000025</v>
      </c>
      <c r="K16" s="4">
        <v>43215</v>
      </c>
      <c r="L16" s="5" t="str">
        <f>"000039"</f>
        <v>000039</v>
      </c>
      <c r="M16" s="4">
        <v>43216</v>
      </c>
      <c r="N16" s="5">
        <v>18</v>
      </c>
      <c r="O16" s="5" t="str">
        <f>"001587"</f>
        <v>001587</v>
      </c>
      <c r="P16" s="4">
        <v>43238</v>
      </c>
      <c r="Q16" s="7">
        <v>19.911000000000001</v>
      </c>
      <c r="R16" s="7">
        <v>2.6084299999999998</v>
      </c>
      <c r="S16" s="7">
        <v>17.302569999999999</v>
      </c>
      <c r="T16" s="5">
        <v>61</v>
      </c>
      <c r="U16" s="4">
        <v>43242</v>
      </c>
      <c r="V16" s="5">
        <v>9886660709</v>
      </c>
      <c r="W16" s="6" t="s">
        <v>62</v>
      </c>
      <c r="X16" s="5" t="s">
        <v>44</v>
      </c>
      <c r="Y16" s="6" t="s">
        <v>43</v>
      </c>
      <c r="Z16" s="5" t="s">
        <v>61</v>
      </c>
      <c r="AA16" s="6" t="s">
        <v>60</v>
      </c>
      <c r="AB16" s="7">
        <v>0.19911000000000001</v>
      </c>
      <c r="AD16" s="8"/>
      <c r="AF16" s="8"/>
      <c r="AG16" s="8"/>
    </row>
    <row r="17" spans="1:33" x14ac:dyDescent="0.2">
      <c r="A17" s="12">
        <v>1862</v>
      </c>
      <c r="B17" s="13" t="s">
        <v>47</v>
      </c>
      <c r="C17" s="13">
        <v>43257</v>
      </c>
      <c r="D17" s="5">
        <v>123</v>
      </c>
      <c r="E17" s="6" t="s">
        <v>66</v>
      </c>
      <c r="F17" s="5" t="s">
        <v>117</v>
      </c>
      <c r="G17" s="6" t="s">
        <v>116</v>
      </c>
      <c r="H17" s="5" t="str">
        <f>"000181"</f>
        <v>000181</v>
      </c>
      <c r="I17" s="4">
        <v>43155</v>
      </c>
      <c r="J17" s="5" t="str">
        <f>"000012"</f>
        <v>000012</v>
      </c>
      <c r="K17" s="4">
        <v>43201</v>
      </c>
      <c r="L17" s="5" t="str">
        <f>"000021"</f>
        <v>000021</v>
      </c>
      <c r="M17" s="4">
        <v>43201</v>
      </c>
      <c r="N17" s="5">
        <v>18</v>
      </c>
      <c r="O17" s="5" t="str">
        <f>"002103"</f>
        <v>002103</v>
      </c>
      <c r="P17" s="4">
        <v>43252</v>
      </c>
      <c r="Q17" s="7">
        <v>19.916499999999999</v>
      </c>
      <c r="R17" s="7">
        <v>2.1620699999999999</v>
      </c>
      <c r="S17" s="7">
        <v>17.754429999999999</v>
      </c>
      <c r="T17" s="5">
        <v>73</v>
      </c>
      <c r="U17" s="4">
        <v>43257</v>
      </c>
      <c r="V17" s="5">
        <v>9632347753</v>
      </c>
      <c r="W17" s="6" t="s">
        <v>62</v>
      </c>
      <c r="X17" s="5" t="s">
        <v>39</v>
      </c>
      <c r="Y17" s="6" t="s">
        <v>38</v>
      </c>
      <c r="Z17" s="5" t="s">
        <v>61</v>
      </c>
      <c r="AA17" s="6" t="s">
        <v>60</v>
      </c>
      <c r="AB17" s="7">
        <v>0.19916499999999998</v>
      </c>
      <c r="AD17" s="8"/>
      <c r="AF17" s="8"/>
      <c r="AG17" s="8"/>
    </row>
    <row r="18" spans="1:33" x14ac:dyDescent="0.2">
      <c r="A18" s="12">
        <v>2585</v>
      </c>
      <c r="B18" s="13" t="s">
        <v>47</v>
      </c>
      <c r="C18" s="13">
        <v>43274</v>
      </c>
      <c r="D18" s="5">
        <v>123</v>
      </c>
      <c r="E18" s="6" t="s">
        <v>66</v>
      </c>
      <c r="F18" s="5" t="s">
        <v>115</v>
      </c>
      <c r="G18" s="6" t="s">
        <v>114</v>
      </c>
      <c r="H18" s="5" t="str">
        <f>"000031"</f>
        <v>000031</v>
      </c>
      <c r="I18" s="4">
        <v>42118</v>
      </c>
      <c r="J18" s="5" t="str">
        <f>"000155"</f>
        <v>000155</v>
      </c>
      <c r="K18" s="4">
        <v>42670</v>
      </c>
      <c r="L18" s="5" t="str">
        <f>"000358"</f>
        <v>000358</v>
      </c>
      <c r="M18" s="4">
        <v>42671</v>
      </c>
      <c r="N18" s="5">
        <v>15</v>
      </c>
      <c r="O18" s="5" t="str">
        <f>"002849"</f>
        <v>002849</v>
      </c>
      <c r="P18" s="4">
        <v>43273</v>
      </c>
      <c r="Q18" s="7">
        <v>14.699</v>
      </c>
      <c r="R18" s="7">
        <v>2.04325</v>
      </c>
      <c r="S18" s="7">
        <v>12.655749999999999</v>
      </c>
      <c r="T18" s="5">
        <v>99</v>
      </c>
      <c r="U18" s="4">
        <v>43274</v>
      </c>
      <c r="V18" s="5">
        <v>9972693939</v>
      </c>
      <c r="W18" s="6" t="s">
        <v>53</v>
      </c>
      <c r="X18" s="5" t="s">
        <v>29</v>
      </c>
      <c r="Y18" s="6" t="s">
        <v>30</v>
      </c>
      <c r="Z18" s="5" t="s">
        <v>61</v>
      </c>
      <c r="AA18" s="6" t="s">
        <v>60</v>
      </c>
      <c r="AB18" s="7">
        <v>0.14699000000000001</v>
      </c>
      <c r="AD18" s="8"/>
      <c r="AF18" s="8"/>
      <c r="AG18" s="8"/>
    </row>
    <row r="19" spans="1:33" x14ac:dyDescent="0.2">
      <c r="A19" s="12">
        <v>2586</v>
      </c>
      <c r="B19" s="13" t="s">
        <v>47</v>
      </c>
      <c r="C19" s="13">
        <v>43274</v>
      </c>
      <c r="D19" s="5">
        <v>123</v>
      </c>
      <c r="E19" s="6" t="s">
        <v>66</v>
      </c>
      <c r="F19" s="5" t="s">
        <v>113</v>
      </c>
      <c r="G19" s="6" t="s">
        <v>112</v>
      </c>
      <c r="H19" s="5" t="str">
        <f>"00060a"</f>
        <v>00060a</v>
      </c>
      <c r="I19" s="4">
        <v>42511</v>
      </c>
      <c r="J19" s="5" t="str">
        <f>"000189"</f>
        <v>000189</v>
      </c>
      <c r="K19" s="4">
        <v>42670</v>
      </c>
      <c r="L19" s="5" t="str">
        <f>"000359"</f>
        <v>000359</v>
      </c>
      <c r="M19" s="4">
        <v>42671</v>
      </c>
      <c r="N19" s="5">
        <v>16</v>
      </c>
      <c r="O19" s="5" t="str">
        <f>"002850"</f>
        <v>002850</v>
      </c>
      <c r="P19" s="4">
        <v>43273</v>
      </c>
      <c r="Q19" s="7">
        <v>9.0660000000000007</v>
      </c>
      <c r="R19" s="7">
        <v>1.1879</v>
      </c>
      <c r="S19" s="7">
        <v>7.8780999999999999</v>
      </c>
      <c r="T19" s="5">
        <v>99</v>
      </c>
      <c r="U19" s="4">
        <v>43274</v>
      </c>
      <c r="V19" s="5">
        <v>9972693939</v>
      </c>
      <c r="W19" s="6" t="s">
        <v>53</v>
      </c>
      <c r="X19" s="5" t="s">
        <v>29</v>
      </c>
      <c r="Y19" s="6" t="s">
        <v>30</v>
      </c>
      <c r="Z19" s="5" t="s">
        <v>61</v>
      </c>
      <c r="AA19" s="6" t="s">
        <v>60</v>
      </c>
      <c r="AB19" s="7">
        <v>9.0660000000000004E-2</v>
      </c>
      <c r="AD19" s="8"/>
      <c r="AF19" s="8"/>
      <c r="AG19" s="8"/>
    </row>
    <row r="20" spans="1:33" x14ac:dyDescent="0.2">
      <c r="A20" s="12">
        <v>2891</v>
      </c>
      <c r="B20" s="13" t="s">
        <v>31</v>
      </c>
      <c r="C20" s="13">
        <v>43283</v>
      </c>
      <c r="D20" s="5">
        <v>123</v>
      </c>
      <c r="E20" s="6" t="s">
        <v>66</v>
      </c>
      <c r="F20" s="5" t="s">
        <v>111</v>
      </c>
      <c r="G20" s="6" t="s">
        <v>110</v>
      </c>
      <c r="H20" s="5" t="str">
        <f>"000018"</f>
        <v>000018</v>
      </c>
      <c r="I20" s="4">
        <v>42292</v>
      </c>
      <c r="J20" s="5" t="str">
        <f>"000004"</f>
        <v>000004</v>
      </c>
      <c r="K20" s="4">
        <v>42508</v>
      </c>
      <c r="L20" s="5" t="str">
        <f>"000044"</f>
        <v>000044</v>
      </c>
      <c r="M20" s="4">
        <v>42543</v>
      </c>
      <c r="N20" s="5">
        <v>16</v>
      </c>
      <c r="O20" s="5" t="str">
        <f>"006598"</f>
        <v>006598</v>
      </c>
      <c r="P20" s="4">
        <v>42751</v>
      </c>
      <c r="Q20" s="7">
        <v>1.0449999999999999</v>
      </c>
      <c r="R20" s="7">
        <v>0.105</v>
      </c>
      <c r="S20" s="7">
        <v>0.94</v>
      </c>
      <c r="T20" s="5">
        <v>108</v>
      </c>
      <c r="U20" s="4">
        <v>43283</v>
      </c>
      <c r="V20" s="5">
        <v>9845652625</v>
      </c>
      <c r="W20" s="6" t="s">
        <v>109</v>
      </c>
      <c r="X20" s="5" t="s">
        <v>50</v>
      </c>
      <c r="Y20" s="6" t="s">
        <v>49</v>
      </c>
      <c r="Z20" s="5" t="s">
        <v>55</v>
      </c>
      <c r="AA20" s="6" t="s">
        <v>54</v>
      </c>
      <c r="AB20" s="7">
        <v>1.0449999999999999E-2</v>
      </c>
      <c r="AD20" s="8"/>
      <c r="AF20" s="8"/>
      <c r="AG20" s="8"/>
    </row>
    <row r="21" spans="1:33" x14ac:dyDescent="0.2">
      <c r="A21" s="12">
        <v>3247</v>
      </c>
      <c r="B21" s="13" t="s">
        <v>31</v>
      </c>
      <c r="C21" s="13">
        <v>43293</v>
      </c>
      <c r="D21" s="5">
        <v>123</v>
      </c>
      <c r="E21" s="6" t="s">
        <v>66</v>
      </c>
      <c r="F21" s="5" t="s">
        <v>108</v>
      </c>
      <c r="G21" s="6" t="s">
        <v>107</v>
      </c>
      <c r="H21" s="5" t="str">
        <f>"000175"</f>
        <v>000175</v>
      </c>
      <c r="I21" s="4">
        <v>43154</v>
      </c>
      <c r="J21" s="5" t="str">
        <f>"000035"</f>
        <v>000035</v>
      </c>
      <c r="K21" s="4">
        <v>43274</v>
      </c>
      <c r="L21" s="5" t="str">
        <f>"000084"</f>
        <v>000084</v>
      </c>
      <c r="M21" s="4">
        <v>43274</v>
      </c>
      <c r="N21" s="5">
        <v>18</v>
      </c>
      <c r="O21" s="5" t="str">
        <f>"003576"</f>
        <v>003576</v>
      </c>
      <c r="P21" s="4">
        <v>43292</v>
      </c>
      <c r="Q21" s="7">
        <v>14.976000000000001</v>
      </c>
      <c r="R21" s="7">
        <v>1.4134</v>
      </c>
      <c r="S21" s="7">
        <v>13.5626</v>
      </c>
      <c r="T21" s="5">
        <v>122</v>
      </c>
      <c r="U21" s="4">
        <v>43293</v>
      </c>
      <c r="V21" s="5">
        <v>9945634696</v>
      </c>
      <c r="W21" s="6" t="s">
        <v>62</v>
      </c>
      <c r="X21" s="5" t="s">
        <v>39</v>
      </c>
      <c r="Y21" s="6" t="s">
        <v>38</v>
      </c>
      <c r="Z21" s="5" t="s">
        <v>61</v>
      </c>
      <c r="AA21" s="6" t="s">
        <v>60</v>
      </c>
      <c r="AB21" s="7">
        <v>0.14976</v>
      </c>
      <c r="AD21" s="8"/>
      <c r="AF21" s="8"/>
      <c r="AG21" s="8"/>
    </row>
    <row r="22" spans="1:33" x14ac:dyDescent="0.2">
      <c r="A22" s="12">
        <v>3561</v>
      </c>
      <c r="B22" s="13" t="s">
        <v>31</v>
      </c>
      <c r="C22" s="13">
        <v>43299</v>
      </c>
      <c r="D22" s="5">
        <v>123</v>
      </c>
      <c r="E22" s="6" t="s">
        <v>66</v>
      </c>
      <c r="F22" s="5" t="s">
        <v>96</v>
      </c>
      <c r="G22" s="6" t="s">
        <v>95</v>
      </c>
      <c r="H22" s="5" t="str">
        <f>"000018"</f>
        <v>000018</v>
      </c>
      <c r="I22" s="4">
        <v>42934</v>
      </c>
      <c r="J22" s="5" t="str">
        <f>"000007"</f>
        <v>000007</v>
      </c>
      <c r="K22" s="4">
        <v>43183</v>
      </c>
      <c r="L22" s="5" t="str">
        <f>"000143"</f>
        <v>000143</v>
      </c>
      <c r="M22" s="4">
        <v>43183</v>
      </c>
      <c r="N22" s="5">
        <v>16</v>
      </c>
      <c r="O22" s="5" t="str">
        <f>"004307"</f>
        <v>004307</v>
      </c>
      <c r="P22" s="4">
        <v>43306</v>
      </c>
      <c r="Q22" s="7">
        <v>7.7809900000000001</v>
      </c>
      <c r="R22" s="7">
        <v>0.69945000000000002</v>
      </c>
      <c r="S22" s="7">
        <v>7.0815400000000004</v>
      </c>
      <c r="T22" s="5">
        <v>127</v>
      </c>
      <c r="U22" s="4">
        <v>43299</v>
      </c>
      <c r="V22" s="5">
        <v>0</v>
      </c>
      <c r="W22" s="6" t="s">
        <v>94</v>
      </c>
      <c r="X22" s="5" t="s">
        <v>32</v>
      </c>
      <c r="Y22" s="6" t="s">
        <v>33</v>
      </c>
      <c r="Z22" s="5" t="s">
        <v>57</v>
      </c>
      <c r="AA22" s="6" t="s">
        <v>56</v>
      </c>
      <c r="AB22" s="7">
        <v>7.7809900000000001E-2</v>
      </c>
      <c r="AD22" s="8"/>
      <c r="AF22" s="8"/>
      <c r="AG22" s="8"/>
    </row>
    <row r="23" spans="1:33" x14ac:dyDescent="0.2">
      <c r="A23" s="12">
        <v>3679</v>
      </c>
      <c r="B23" s="13" t="s">
        <v>31</v>
      </c>
      <c r="C23" s="13">
        <v>43300</v>
      </c>
      <c r="D23" s="5">
        <v>123</v>
      </c>
      <c r="E23" s="6" t="s">
        <v>66</v>
      </c>
      <c r="F23" s="5" t="s">
        <v>106</v>
      </c>
      <c r="G23" s="6" t="s">
        <v>105</v>
      </c>
      <c r="H23" s="5" t="str">
        <f>"000266"</f>
        <v>000266</v>
      </c>
      <c r="I23" s="4">
        <v>43276</v>
      </c>
      <c r="J23" s="5" t="str">
        <f>"000036"</f>
        <v>000036</v>
      </c>
      <c r="K23" s="4">
        <v>43276</v>
      </c>
      <c r="L23" s="5" t="str">
        <f>"000086"</f>
        <v>000086</v>
      </c>
      <c r="M23" s="4">
        <v>43276</v>
      </c>
      <c r="N23" s="5">
        <v>17</v>
      </c>
      <c r="O23" s="5" t="str">
        <f>"003753"</f>
        <v>003753</v>
      </c>
      <c r="P23" s="4">
        <v>43294</v>
      </c>
      <c r="Q23" s="7">
        <v>12.984999999999999</v>
      </c>
      <c r="R23" s="7">
        <v>1.3113999999999999</v>
      </c>
      <c r="S23" s="7">
        <v>11.6736</v>
      </c>
      <c r="T23" s="5">
        <v>133</v>
      </c>
      <c r="U23" s="4">
        <v>43300</v>
      </c>
      <c r="V23" s="5">
        <v>9742063299</v>
      </c>
      <c r="W23" s="6" t="s">
        <v>104</v>
      </c>
      <c r="X23" s="5" t="s">
        <v>35</v>
      </c>
      <c r="Y23" s="6" t="s">
        <v>36</v>
      </c>
      <c r="Z23" s="5" t="s">
        <v>61</v>
      </c>
      <c r="AA23" s="6" t="s">
        <v>60</v>
      </c>
      <c r="AB23" s="7">
        <v>0.12984999999999999</v>
      </c>
      <c r="AD23" s="8"/>
      <c r="AF23" s="8"/>
      <c r="AG23" s="8"/>
    </row>
    <row r="24" spans="1:33" x14ac:dyDescent="0.2">
      <c r="A24" s="12">
        <v>3937</v>
      </c>
      <c r="B24" s="13" t="s">
        <v>31</v>
      </c>
      <c r="C24" s="13">
        <v>43305</v>
      </c>
      <c r="D24" s="5">
        <v>123</v>
      </c>
      <c r="E24" s="6" t="s">
        <v>66</v>
      </c>
      <c r="F24" s="5" t="s">
        <v>103</v>
      </c>
      <c r="G24" s="6" t="s">
        <v>102</v>
      </c>
      <c r="H24" s="5" t="str">
        <f>"000051"</f>
        <v>000051</v>
      </c>
      <c r="I24" s="4">
        <v>42450</v>
      </c>
      <c r="J24" s="5" t="str">
        <f>""</f>
        <v/>
      </c>
      <c r="K24" s="4"/>
      <c r="L24" s="5" t="str">
        <f>""</f>
        <v/>
      </c>
      <c r="M24" s="4"/>
      <c r="N24" s="5">
        <v>16</v>
      </c>
      <c r="O24" s="5" t="str">
        <f>""</f>
        <v/>
      </c>
      <c r="P24" s="4"/>
      <c r="Q24" s="7">
        <v>3.4020000000000001</v>
      </c>
      <c r="R24" s="7">
        <v>0.40555000000000002</v>
      </c>
      <c r="S24" s="7">
        <v>2.9964499999999998</v>
      </c>
      <c r="T24" s="5">
        <v>139</v>
      </c>
      <c r="U24" s="4">
        <v>43305</v>
      </c>
      <c r="V24" s="5">
        <v>9632347753</v>
      </c>
      <c r="W24" s="6" t="s">
        <v>101</v>
      </c>
      <c r="X24" s="5" t="s">
        <v>29</v>
      </c>
      <c r="Y24" s="6" t="s">
        <v>30</v>
      </c>
      <c r="Z24" s="5" t="s">
        <v>61</v>
      </c>
      <c r="AA24" s="6" t="s">
        <v>60</v>
      </c>
      <c r="AB24" s="7">
        <v>3.4020000000000002E-2</v>
      </c>
      <c r="AD24" s="8"/>
      <c r="AF24" s="8"/>
      <c r="AG24" s="8"/>
    </row>
    <row r="25" spans="1:33" x14ac:dyDescent="0.2">
      <c r="A25" s="12">
        <v>4131</v>
      </c>
      <c r="B25" s="13" t="s">
        <v>31</v>
      </c>
      <c r="C25" s="13">
        <v>43308</v>
      </c>
      <c r="D25" s="5">
        <v>123</v>
      </c>
      <c r="E25" s="6" t="s">
        <v>66</v>
      </c>
      <c r="F25" s="5" t="s">
        <v>100</v>
      </c>
      <c r="G25" s="6" t="s">
        <v>99</v>
      </c>
      <c r="H25" s="5" t="str">
        <f>"000198"</f>
        <v>000198</v>
      </c>
      <c r="I25" s="4">
        <v>43160</v>
      </c>
      <c r="J25" s="5" t="str">
        <f>"000040"</f>
        <v>000040</v>
      </c>
      <c r="K25" s="4">
        <v>43284</v>
      </c>
      <c r="L25" s="5" t="str">
        <f>"000099"</f>
        <v>000099</v>
      </c>
      <c r="M25" s="4">
        <v>43285</v>
      </c>
      <c r="N25" s="5">
        <v>18</v>
      </c>
      <c r="O25" s="5" t="str">
        <f>"004421"</f>
        <v>004421</v>
      </c>
      <c r="P25" s="4">
        <v>43306</v>
      </c>
      <c r="Q25" s="7">
        <v>4.923</v>
      </c>
      <c r="R25" s="7">
        <v>0.40875</v>
      </c>
      <c r="S25" s="7">
        <v>4.5142499999999997</v>
      </c>
      <c r="T25" s="5">
        <v>145</v>
      </c>
      <c r="U25" s="4">
        <v>43308</v>
      </c>
      <c r="V25" s="5">
        <v>9632347753</v>
      </c>
      <c r="W25" s="6" t="s">
        <v>62</v>
      </c>
      <c r="X25" s="5" t="s">
        <v>39</v>
      </c>
      <c r="Y25" s="6" t="s">
        <v>38</v>
      </c>
      <c r="Z25" s="5" t="s">
        <v>61</v>
      </c>
      <c r="AA25" s="6" t="s">
        <v>60</v>
      </c>
      <c r="AB25" s="7">
        <v>4.9230000000000003E-2</v>
      </c>
      <c r="AD25" s="8"/>
      <c r="AF25" s="8"/>
      <c r="AG25" s="8"/>
    </row>
    <row r="26" spans="1:33" x14ac:dyDescent="0.2">
      <c r="A26" s="12">
        <v>4132</v>
      </c>
      <c r="B26" s="13" t="s">
        <v>31</v>
      </c>
      <c r="C26" s="13">
        <v>43308</v>
      </c>
      <c r="D26" s="5">
        <v>123</v>
      </c>
      <c r="E26" s="6" t="s">
        <v>66</v>
      </c>
      <c r="F26" s="5" t="s">
        <v>98</v>
      </c>
      <c r="G26" s="6" t="s">
        <v>97</v>
      </c>
      <c r="H26" s="5" t="str">
        <f>"000195"</f>
        <v>000195</v>
      </c>
      <c r="I26" s="4">
        <v>43160</v>
      </c>
      <c r="J26" s="5" t="str">
        <f>"000041"</f>
        <v>000041</v>
      </c>
      <c r="K26" s="4">
        <v>43284</v>
      </c>
      <c r="L26" s="5" t="str">
        <f>"000098"</f>
        <v>000098</v>
      </c>
      <c r="M26" s="4">
        <v>43285</v>
      </c>
      <c r="N26" s="5">
        <v>18</v>
      </c>
      <c r="O26" s="5" t="str">
        <f>"004422"</f>
        <v>004422</v>
      </c>
      <c r="P26" s="4">
        <v>43306</v>
      </c>
      <c r="Q26" s="7">
        <v>1.9790000000000001</v>
      </c>
      <c r="R26" s="7">
        <v>0.1704</v>
      </c>
      <c r="S26" s="7">
        <v>1.8086</v>
      </c>
      <c r="T26" s="5">
        <v>145</v>
      </c>
      <c r="U26" s="4">
        <v>43308</v>
      </c>
      <c r="V26" s="5">
        <v>9632347753</v>
      </c>
      <c r="W26" s="6" t="s">
        <v>62</v>
      </c>
      <c r="X26" s="5" t="s">
        <v>39</v>
      </c>
      <c r="Y26" s="6" t="s">
        <v>38</v>
      </c>
      <c r="Z26" s="5" t="s">
        <v>61</v>
      </c>
      <c r="AA26" s="6" t="s">
        <v>60</v>
      </c>
      <c r="AB26" s="7">
        <v>1.9790000000000002E-2</v>
      </c>
      <c r="AD26" s="8"/>
      <c r="AF26" s="8"/>
      <c r="AG26" s="8"/>
    </row>
    <row r="27" spans="1:33" x14ac:dyDescent="0.2">
      <c r="A27" s="12">
        <v>4133</v>
      </c>
      <c r="B27" s="13" t="s">
        <v>31</v>
      </c>
      <c r="C27" s="13">
        <v>43308</v>
      </c>
      <c r="D27" s="5">
        <v>123</v>
      </c>
      <c r="E27" s="6" t="s">
        <v>66</v>
      </c>
      <c r="F27" s="5" t="s">
        <v>96</v>
      </c>
      <c r="G27" s="6" t="s">
        <v>95</v>
      </c>
      <c r="H27" s="5" t="str">
        <f>"000018"</f>
        <v>000018</v>
      </c>
      <c r="I27" s="4">
        <v>42934</v>
      </c>
      <c r="J27" s="5" t="str">
        <f>"000007"</f>
        <v>000007</v>
      </c>
      <c r="K27" s="4">
        <v>43183</v>
      </c>
      <c r="L27" s="5" t="str">
        <f>"000143"</f>
        <v>000143</v>
      </c>
      <c r="M27" s="4">
        <v>43183</v>
      </c>
      <c r="N27" s="5">
        <v>16</v>
      </c>
      <c r="O27" s="5" t="str">
        <f>"004307"</f>
        <v>004307</v>
      </c>
      <c r="P27" s="4">
        <v>43306</v>
      </c>
      <c r="Q27" s="7">
        <v>1.55619</v>
      </c>
      <c r="R27" s="7">
        <v>0.17047000000000001</v>
      </c>
      <c r="S27" s="7">
        <v>1.3857200000000001</v>
      </c>
      <c r="T27" s="5">
        <v>146</v>
      </c>
      <c r="U27" s="4">
        <v>43308</v>
      </c>
      <c r="V27" s="5">
        <v>0</v>
      </c>
      <c r="W27" s="6" t="s">
        <v>94</v>
      </c>
      <c r="X27" s="5" t="s">
        <v>32</v>
      </c>
      <c r="Y27" s="6" t="s">
        <v>33</v>
      </c>
      <c r="Z27" s="5" t="s">
        <v>57</v>
      </c>
      <c r="AA27" s="6" t="s">
        <v>56</v>
      </c>
      <c r="AB27" s="7">
        <v>1.55619E-2</v>
      </c>
      <c r="AD27" s="8"/>
      <c r="AF27" s="8"/>
      <c r="AG27" s="8"/>
    </row>
    <row r="28" spans="1:33" x14ac:dyDescent="0.2">
      <c r="A28" s="12">
        <v>4529</v>
      </c>
      <c r="B28" s="13" t="s">
        <v>28</v>
      </c>
      <c r="C28" s="13">
        <v>43318</v>
      </c>
      <c r="D28" s="5">
        <v>123</v>
      </c>
      <c r="E28" s="6" t="s">
        <v>66</v>
      </c>
      <c r="F28" s="5" t="s">
        <v>93</v>
      </c>
      <c r="G28" s="6" t="s">
        <v>92</v>
      </c>
      <c r="H28" s="5" t="str">
        <f>"000118"</f>
        <v>000118</v>
      </c>
      <c r="I28" s="4">
        <v>42825</v>
      </c>
      <c r="J28" s="5" t="str">
        <f>"000257"</f>
        <v>000257</v>
      </c>
      <c r="K28" s="4">
        <v>42853</v>
      </c>
      <c r="L28" s="5" t="str">
        <f>"000020"</f>
        <v>000020</v>
      </c>
      <c r="M28" s="4">
        <v>42853</v>
      </c>
      <c r="N28" s="5">
        <v>17</v>
      </c>
      <c r="O28" s="5" t="str">
        <f>"006771"</f>
        <v>006771</v>
      </c>
      <c r="P28" s="4">
        <v>43021</v>
      </c>
      <c r="Q28" s="7">
        <v>9.9380000000000006</v>
      </c>
      <c r="R28" s="7">
        <v>1.2565999999999999</v>
      </c>
      <c r="S28" s="7">
        <v>8.6814</v>
      </c>
      <c r="T28" s="5">
        <v>157</v>
      </c>
      <c r="U28" s="4">
        <v>43318</v>
      </c>
      <c r="V28" s="5">
        <v>9448160234</v>
      </c>
      <c r="W28" s="6" t="s">
        <v>91</v>
      </c>
      <c r="X28" s="5" t="s">
        <v>29</v>
      </c>
      <c r="Y28" s="6" t="s">
        <v>30</v>
      </c>
      <c r="Z28" s="5" t="s">
        <v>61</v>
      </c>
      <c r="AA28" s="6" t="s">
        <v>60</v>
      </c>
      <c r="AB28" s="7">
        <v>9.938000000000001E-2</v>
      </c>
      <c r="AD28" s="8"/>
      <c r="AF28" s="8"/>
      <c r="AG28" s="8"/>
    </row>
    <row r="29" spans="1:33" x14ac:dyDescent="0.2">
      <c r="A29" s="12">
        <v>6173</v>
      </c>
      <c r="B29" s="13" t="s">
        <v>37</v>
      </c>
      <c r="C29" s="13">
        <v>43385</v>
      </c>
      <c r="D29" s="5">
        <v>123</v>
      </c>
      <c r="E29" s="6" t="s">
        <v>66</v>
      </c>
      <c r="F29" s="5" t="s">
        <v>90</v>
      </c>
      <c r="G29" s="6" t="s">
        <v>89</v>
      </c>
      <c r="H29" s="5" t="str">
        <f>"000284"</f>
        <v>000284</v>
      </c>
      <c r="I29" s="4">
        <v>41327</v>
      </c>
      <c r="J29" s="5" t="str">
        <f>""</f>
        <v/>
      </c>
      <c r="K29" s="4"/>
      <c r="L29" s="5" t="str">
        <f>""</f>
        <v/>
      </c>
      <c r="M29" s="4"/>
      <c r="N29" s="5">
        <v>13</v>
      </c>
      <c r="O29" s="5" t="str">
        <f>""</f>
        <v/>
      </c>
      <c r="P29" s="4"/>
      <c r="Q29" s="7">
        <v>35.04</v>
      </c>
      <c r="R29" s="7">
        <v>5.5360399999999998</v>
      </c>
      <c r="S29" s="7">
        <v>29.503959999999999</v>
      </c>
      <c r="T29" s="5">
        <v>231</v>
      </c>
      <c r="U29" s="4">
        <v>43385</v>
      </c>
      <c r="V29" s="5">
        <v>9538239227</v>
      </c>
      <c r="W29" s="6" t="s">
        <v>62</v>
      </c>
      <c r="X29" s="5" t="s">
        <v>52</v>
      </c>
      <c r="Y29" s="6" t="s">
        <v>51</v>
      </c>
      <c r="Z29" s="5" t="s">
        <v>61</v>
      </c>
      <c r="AA29" s="6" t="s">
        <v>60</v>
      </c>
      <c r="AB29" s="7">
        <f>Q29/100</f>
        <v>0.35039999999999999</v>
      </c>
      <c r="AD29" s="8"/>
      <c r="AF29" s="8"/>
      <c r="AG29" s="8"/>
    </row>
    <row r="30" spans="1:33" x14ac:dyDescent="0.2">
      <c r="A30" s="12">
        <v>6580</v>
      </c>
      <c r="B30" s="13" t="s">
        <v>37</v>
      </c>
      <c r="C30" s="13">
        <v>43389</v>
      </c>
      <c r="D30" s="5">
        <v>123</v>
      </c>
      <c r="E30" s="6" t="s">
        <v>66</v>
      </c>
      <c r="F30" s="5" t="s">
        <v>88</v>
      </c>
      <c r="G30" s="6" t="s">
        <v>87</v>
      </c>
      <c r="H30" s="5" t="str">
        <f>"000102"</f>
        <v>000102</v>
      </c>
      <c r="I30" s="4">
        <v>43118</v>
      </c>
      <c r="J30" s="5" t="str">
        <f>"000048"</f>
        <v>000048</v>
      </c>
      <c r="K30" s="4">
        <v>43119</v>
      </c>
      <c r="L30" s="5" t="str">
        <f>"000109"</f>
        <v>000109</v>
      </c>
      <c r="M30" s="4">
        <v>43119</v>
      </c>
      <c r="N30" s="5">
        <v>17</v>
      </c>
      <c r="O30" s="5" t="str">
        <f>"006437"</f>
        <v>006437</v>
      </c>
      <c r="P30" s="4">
        <v>43382</v>
      </c>
      <c r="Q30" s="7">
        <v>7.56</v>
      </c>
      <c r="R30" s="7">
        <v>0.79115000000000002</v>
      </c>
      <c r="S30" s="7">
        <v>6.7688499999999996</v>
      </c>
      <c r="T30" s="5">
        <v>241</v>
      </c>
      <c r="U30" s="4">
        <v>43389</v>
      </c>
      <c r="V30" s="5">
        <v>9448040740</v>
      </c>
      <c r="W30" s="6" t="s">
        <v>86</v>
      </c>
      <c r="X30" s="5" t="s">
        <v>29</v>
      </c>
      <c r="Y30" s="6" t="s">
        <v>30</v>
      </c>
      <c r="Z30" s="5" t="s">
        <v>61</v>
      </c>
      <c r="AA30" s="6" t="s">
        <v>60</v>
      </c>
      <c r="AB30" s="7">
        <f>Q30/100</f>
        <v>7.5600000000000001E-2</v>
      </c>
      <c r="AD30" s="8"/>
      <c r="AF30" s="8"/>
      <c r="AG30" s="8"/>
    </row>
    <row r="31" spans="1:33" x14ac:dyDescent="0.2">
      <c r="A31" s="12">
        <v>6581</v>
      </c>
      <c r="B31" s="13" t="s">
        <v>37</v>
      </c>
      <c r="C31" s="13">
        <v>43389</v>
      </c>
      <c r="D31" s="5">
        <v>123</v>
      </c>
      <c r="E31" s="6" t="s">
        <v>66</v>
      </c>
      <c r="F31" s="5" t="s">
        <v>85</v>
      </c>
      <c r="G31" s="6" t="s">
        <v>84</v>
      </c>
      <c r="H31" s="5" t="str">
        <f>"000051"</f>
        <v>000051</v>
      </c>
      <c r="I31" s="4">
        <v>42506</v>
      </c>
      <c r="J31" s="5" t="str">
        <f>"000098"</f>
        <v>000098</v>
      </c>
      <c r="K31" s="4">
        <v>42581</v>
      </c>
      <c r="L31" s="5" t="str">
        <f>"000190"</f>
        <v>000190</v>
      </c>
      <c r="M31" s="4">
        <v>42581</v>
      </c>
      <c r="N31" s="5">
        <v>16</v>
      </c>
      <c r="O31" s="5" t="str">
        <f>"006492"</f>
        <v>006492</v>
      </c>
      <c r="P31" s="4">
        <v>43383</v>
      </c>
      <c r="Q31" s="7">
        <v>8.8330000000000002</v>
      </c>
      <c r="R31" s="7">
        <v>1.11385</v>
      </c>
      <c r="S31" s="7">
        <v>7.71915</v>
      </c>
      <c r="T31" s="5">
        <v>244</v>
      </c>
      <c r="U31" s="4">
        <v>43389</v>
      </c>
      <c r="V31" s="5">
        <v>7411646287</v>
      </c>
      <c r="W31" s="6" t="s">
        <v>83</v>
      </c>
      <c r="X31" s="5" t="s">
        <v>29</v>
      </c>
      <c r="Y31" s="6" t="s">
        <v>30</v>
      </c>
      <c r="Z31" s="5" t="s">
        <v>61</v>
      </c>
      <c r="AA31" s="6" t="s">
        <v>60</v>
      </c>
      <c r="AB31" s="7">
        <f>Q31/100</f>
        <v>8.8330000000000006E-2</v>
      </c>
      <c r="AD31" s="8"/>
      <c r="AF31" s="8"/>
      <c r="AG31" s="8"/>
    </row>
    <row r="32" spans="1:33" x14ac:dyDescent="0.2">
      <c r="A32" s="12">
        <v>6582</v>
      </c>
      <c r="B32" s="13" t="s">
        <v>37</v>
      </c>
      <c r="C32" s="13">
        <v>43389</v>
      </c>
      <c r="D32" s="5">
        <v>123</v>
      </c>
      <c r="E32" s="6" t="s">
        <v>66</v>
      </c>
      <c r="F32" s="5" t="s">
        <v>82</v>
      </c>
      <c r="G32" s="6" t="s">
        <v>81</v>
      </c>
      <c r="H32" s="5" t="str">
        <f>"000049"</f>
        <v>000049</v>
      </c>
      <c r="I32" s="4">
        <v>42506</v>
      </c>
      <c r="J32" s="5" t="str">
        <f>"000132"</f>
        <v>000132</v>
      </c>
      <c r="K32" s="4">
        <v>42539</v>
      </c>
      <c r="L32" s="5" t="str">
        <f>"000403"</f>
        <v>000403</v>
      </c>
      <c r="M32" s="4">
        <v>42724</v>
      </c>
      <c r="N32" s="5">
        <v>16</v>
      </c>
      <c r="O32" s="5" t="str">
        <f>"006494"</f>
        <v>006494</v>
      </c>
      <c r="P32" s="4">
        <v>43383</v>
      </c>
      <c r="Q32" s="7">
        <v>3.6619999999999999</v>
      </c>
      <c r="R32" s="7">
        <v>0.44314999999999999</v>
      </c>
      <c r="S32" s="7">
        <v>3.2188500000000002</v>
      </c>
      <c r="T32" s="5">
        <v>244</v>
      </c>
      <c r="U32" s="4">
        <v>43389</v>
      </c>
      <c r="V32" s="5">
        <v>9844938166</v>
      </c>
      <c r="W32" s="6" t="s">
        <v>80</v>
      </c>
      <c r="X32" s="5" t="s">
        <v>29</v>
      </c>
      <c r="Y32" s="6" t="s">
        <v>30</v>
      </c>
      <c r="Z32" s="5" t="s">
        <v>61</v>
      </c>
      <c r="AA32" s="6" t="s">
        <v>60</v>
      </c>
      <c r="AB32" s="7">
        <f>Q32/100</f>
        <v>3.662E-2</v>
      </c>
      <c r="AD32" s="8"/>
      <c r="AF32" s="8"/>
      <c r="AG32" s="8"/>
    </row>
    <row r="33" spans="1:33" x14ac:dyDescent="0.2">
      <c r="A33" s="12">
        <v>6583</v>
      </c>
      <c r="B33" s="13" t="s">
        <v>37</v>
      </c>
      <c r="C33" s="13">
        <v>43389</v>
      </c>
      <c r="D33" s="5">
        <v>123</v>
      </c>
      <c r="E33" s="6" t="s">
        <v>66</v>
      </c>
      <c r="F33" s="5" t="s">
        <v>79</v>
      </c>
      <c r="G33" s="6" t="s">
        <v>78</v>
      </c>
      <c r="H33" s="5" t="str">
        <f>"000055"</f>
        <v>000055</v>
      </c>
      <c r="I33" s="4">
        <v>42506</v>
      </c>
      <c r="J33" s="5" t="str">
        <f>"000215"</f>
        <v>000215</v>
      </c>
      <c r="K33" s="4">
        <v>42724</v>
      </c>
      <c r="L33" s="5" t="str">
        <f>"000417"</f>
        <v>000417</v>
      </c>
      <c r="M33" s="4">
        <v>42726</v>
      </c>
      <c r="N33" s="5">
        <v>16</v>
      </c>
      <c r="O33" s="5" t="str">
        <f>"006496"</f>
        <v>006496</v>
      </c>
      <c r="P33" s="4">
        <v>43383</v>
      </c>
      <c r="Q33" s="7">
        <v>4.5990000000000002</v>
      </c>
      <c r="R33" s="7">
        <v>0.51060000000000005</v>
      </c>
      <c r="S33" s="7">
        <v>4.0884</v>
      </c>
      <c r="T33" s="5">
        <v>244</v>
      </c>
      <c r="U33" s="4">
        <v>43389</v>
      </c>
      <c r="V33" s="5">
        <v>9845529203</v>
      </c>
      <c r="W33" s="6" t="s">
        <v>77</v>
      </c>
      <c r="X33" s="5" t="s">
        <v>29</v>
      </c>
      <c r="Y33" s="6" t="s">
        <v>30</v>
      </c>
      <c r="Z33" s="5" t="s">
        <v>61</v>
      </c>
      <c r="AA33" s="6" t="s">
        <v>60</v>
      </c>
      <c r="AB33" s="7">
        <f>Q33/100</f>
        <v>4.5990000000000003E-2</v>
      </c>
      <c r="AD33" s="8"/>
      <c r="AF33" s="8"/>
      <c r="AG33" s="8"/>
    </row>
    <row r="34" spans="1:33" x14ac:dyDescent="0.2">
      <c r="A34" s="12">
        <v>7014</v>
      </c>
      <c r="B34" s="13" t="s">
        <v>37</v>
      </c>
      <c r="C34" s="13">
        <v>43403</v>
      </c>
      <c r="D34" s="5">
        <v>123</v>
      </c>
      <c r="E34" s="6" t="s">
        <v>66</v>
      </c>
      <c r="F34" s="5" t="s">
        <v>76</v>
      </c>
      <c r="G34" s="6" t="s">
        <v>75</v>
      </c>
      <c r="H34" s="5" t="str">
        <f>"000 01"</f>
        <v>000 01</v>
      </c>
      <c r="I34" s="4">
        <v>42845</v>
      </c>
      <c r="J34" s="5" t="str">
        <f>"000011"</f>
        <v>000011</v>
      </c>
      <c r="K34" s="4">
        <v>43018</v>
      </c>
      <c r="L34" s="5" t="str">
        <f>"000016"</f>
        <v>000016</v>
      </c>
      <c r="M34" s="4">
        <v>43018</v>
      </c>
      <c r="N34" s="5">
        <v>17</v>
      </c>
      <c r="O34" s="5" t="str">
        <f>"006949"</f>
        <v>006949</v>
      </c>
      <c r="P34" s="4">
        <v>43399</v>
      </c>
      <c r="Q34" s="7">
        <v>14.9857</v>
      </c>
      <c r="R34" s="7">
        <v>2.1918700000000002</v>
      </c>
      <c r="S34" s="7">
        <v>12.79383</v>
      </c>
      <c r="T34" s="5">
        <v>253</v>
      </c>
      <c r="U34" s="4">
        <v>43403</v>
      </c>
      <c r="V34" s="5">
        <v>9900214207</v>
      </c>
      <c r="W34" s="6" t="s">
        <v>42</v>
      </c>
      <c r="X34" s="5" t="s">
        <v>52</v>
      </c>
      <c r="Y34" s="6" t="s">
        <v>51</v>
      </c>
      <c r="Z34" s="5" t="s">
        <v>59</v>
      </c>
      <c r="AA34" s="6" t="s">
        <v>58</v>
      </c>
      <c r="AB34" s="7">
        <f>Q34/100</f>
        <v>0.14985699999999999</v>
      </c>
      <c r="AD34" s="8"/>
      <c r="AF34" s="8"/>
      <c r="AG34" s="8"/>
    </row>
    <row r="35" spans="1:33" x14ac:dyDescent="0.2">
      <c r="A35" s="12">
        <v>7015</v>
      </c>
      <c r="B35" s="13" t="s">
        <v>37</v>
      </c>
      <c r="C35" s="13">
        <v>43403</v>
      </c>
      <c r="D35" s="5">
        <v>123</v>
      </c>
      <c r="E35" s="6" t="s">
        <v>66</v>
      </c>
      <c r="F35" s="5" t="s">
        <v>74</v>
      </c>
      <c r="G35" s="6" t="s">
        <v>73</v>
      </c>
      <c r="H35" s="5" t="str">
        <f>"00046a"</f>
        <v>00046a</v>
      </c>
      <c r="I35" s="4">
        <v>42506</v>
      </c>
      <c r="J35" s="5" t="str">
        <f>"000216"</f>
        <v>000216</v>
      </c>
      <c r="K35" s="4">
        <v>42539</v>
      </c>
      <c r="L35" s="5" t="str">
        <f>"000418"</f>
        <v>000418</v>
      </c>
      <c r="M35" s="4">
        <v>42726</v>
      </c>
      <c r="N35" s="5">
        <v>16</v>
      </c>
      <c r="O35" s="5" t="str">
        <f>"006918"</f>
        <v>006918</v>
      </c>
      <c r="P35" s="4">
        <v>43398</v>
      </c>
      <c r="Q35" s="7">
        <v>20.420000000000002</v>
      </c>
      <c r="R35" s="7">
        <v>2.5931199999999999</v>
      </c>
      <c r="S35" s="7">
        <v>17.826879999999999</v>
      </c>
      <c r="T35" s="5">
        <v>254</v>
      </c>
      <c r="U35" s="4">
        <v>43403</v>
      </c>
      <c r="V35" s="5">
        <v>7411646287</v>
      </c>
      <c r="W35" s="6" t="s">
        <v>72</v>
      </c>
      <c r="X35" s="5" t="s">
        <v>46</v>
      </c>
      <c r="Y35" s="6" t="s">
        <v>45</v>
      </c>
      <c r="Z35" s="5" t="s">
        <v>61</v>
      </c>
      <c r="AA35" s="6" t="s">
        <v>60</v>
      </c>
      <c r="AB35" s="7">
        <f>Q35/100</f>
        <v>0.20420000000000002</v>
      </c>
      <c r="AD35" s="8"/>
      <c r="AF35" s="8"/>
      <c r="AG35" s="8"/>
    </row>
    <row r="36" spans="1:33" x14ac:dyDescent="0.2">
      <c r="A36" s="12">
        <v>7250</v>
      </c>
      <c r="B36" s="13" t="s">
        <v>48</v>
      </c>
      <c r="C36" s="13">
        <v>43420</v>
      </c>
      <c r="D36" s="5">
        <v>123</v>
      </c>
      <c r="E36" s="6" t="s">
        <v>66</v>
      </c>
      <c r="F36" s="5" t="s">
        <v>71</v>
      </c>
      <c r="G36" s="6" t="s">
        <v>70</v>
      </c>
      <c r="H36" s="5" t="str">
        <f>"00022a"</f>
        <v>00022a</v>
      </c>
      <c r="I36" s="4">
        <v>42117</v>
      </c>
      <c r="J36" s="5" t="str">
        <f>""</f>
        <v/>
      </c>
      <c r="K36" s="4"/>
      <c r="L36" s="5" t="str">
        <f>""</f>
        <v/>
      </c>
      <c r="M36" s="4"/>
      <c r="N36" s="5">
        <v>15</v>
      </c>
      <c r="O36" s="5" t="str">
        <f>""</f>
        <v/>
      </c>
      <c r="P36" s="4"/>
      <c r="Q36" s="7">
        <v>20.058</v>
      </c>
      <c r="R36" s="7">
        <v>3.1118000000000001</v>
      </c>
      <c r="S36" s="7">
        <v>16.946200000000001</v>
      </c>
      <c r="T36" s="5">
        <v>267</v>
      </c>
      <c r="U36" s="4">
        <v>43420</v>
      </c>
      <c r="V36" s="5">
        <v>9538481111</v>
      </c>
      <c r="W36" s="6" t="s">
        <v>67</v>
      </c>
      <c r="X36" s="5" t="s">
        <v>29</v>
      </c>
      <c r="Y36" s="6" t="s">
        <v>30</v>
      </c>
      <c r="Z36" s="5" t="s">
        <v>61</v>
      </c>
      <c r="AA36" s="6" t="s">
        <v>60</v>
      </c>
      <c r="AB36" s="7">
        <f>Q36/100</f>
        <v>0.20058000000000001</v>
      </c>
      <c r="AD36" s="8"/>
      <c r="AF36" s="8"/>
      <c r="AG36" s="8"/>
    </row>
    <row r="37" spans="1:33" x14ac:dyDescent="0.2">
      <c r="A37" s="12">
        <v>7251</v>
      </c>
      <c r="B37" s="13" t="s">
        <v>48</v>
      </c>
      <c r="C37" s="13">
        <v>43420</v>
      </c>
      <c r="D37" s="5">
        <v>123</v>
      </c>
      <c r="E37" s="6" t="s">
        <v>66</v>
      </c>
      <c r="F37" s="5" t="s">
        <v>69</v>
      </c>
      <c r="G37" s="6" t="s">
        <v>68</v>
      </c>
      <c r="H37" s="5" t="str">
        <f>"00012a"</f>
        <v>00012a</v>
      </c>
      <c r="I37" s="4">
        <v>42117</v>
      </c>
      <c r="J37" s="5" t="str">
        <f>""</f>
        <v/>
      </c>
      <c r="K37" s="4"/>
      <c r="L37" s="5" t="str">
        <f>""</f>
        <v/>
      </c>
      <c r="M37" s="4"/>
      <c r="N37" s="5">
        <v>15</v>
      </c>
      <c r="O37" s="5" t="str">
        <f>""</f>
        <v/>
      </c>
      <c r="P37" s="4"/>
      <c r="Q37" s="7">
        <v>19.873999999999999</v>
      </c>
      <c r="R37" s="7">
        <v>3.08365</v>
      </c>
      <c r="S37" s="7">
        <v>16.79035</v>
      </c>
      <c r="T37" s="5">
        <v>267</v>
      </c>
      <c r="U37" s="4">
        <v>43420</v>
      </c>
      <c r="V37" s="5">
        <v>9538481111</v>
      </c>
      <c r="W37" s="6" t="s">
        <v>67</v>
      </c>
      <c r="X37" s="5" t="s">
        <v>29</v>
      </c>
      <c r="Y37" s="6" t="s">
        <v>30</v>
      </c>
      <c r="Z37" s="5" t="s">
        <v>61</v>
      </c>
      <c r="AA37" s="6" t="s">
        <v>60</v>
      </c>
      <c r="AB37" s="7">
        <f>Q37/100</f>
        <v>0.19874</v>
      </c>
      <c r="AD37" s="8"/>
      <c r="AF37" s="8"/>
      <c r="AG37" s="8"/>
    </row>
    <row r="38" spans="1:33" x14ac:dyDescent="0.2">
      <c r="A38" s="12">
        <v>7341</v>
      </c>
      <c r="B38" s="13" t="s">
        <v>48</v>
      </c>
      <c r="C38" s="13">
        <v>43424</v>
      </c>
      <c r="D38" s="5">
        <v>123</v>
      </c>
      <c r="E38" s="6" t="s">
        <v>66</v>
      </c>
      <c r="F38" s="5" t="s">
        <v>65</v>
      </c>
      <c r="G38" s="6" t="s">
        <v>64</v>
      </c>
      <c r="H38" s="5" t="str">
        <f>"000030"</f>
        <v>000030</v>
      </c>
      <c r="I38" s="4">
        <v>43304</v>
      </c>
      <c r="J38" s="5" t="str">
        <f>""</f>
        <v/>
      </c>
      <c r="K38" s="4"/>
      <c r="L38" s="5" t="str">
        <f>""</f>
        <v/>
      </c>
      <c r="M38" s="4"/>
      <c r="N38" s="5">
        <v>18</v>
      </c>
      <c r="O38" s="5" t="str">
        <f>""</f>
        <v/>
      </c>
      <c r="P38" s="4"/>
      <c r="Q38" s="7">
        <v>24.626000000000001</v>
      </c>
      <c r="R38" s="7">
        <v>2.7340499999999999</v>
      </c>
      <c r="S38" s="7">
        <v>21.891950000000001</v>
      </c>
      <c r="T38" s="5">
        <v>271</v>
      </c>
      <c r="U38" s="4">
        <v>43424</v>
      </c>
      <c r="V38" s="5">
        <v>9632347753</v>
      </c>
      <c r="W38" s="6" t="s">
        <v>41</v>
      </c>
      <c r="X38" s="5" t="s">
        <v>50</v>
      </c>
      <c r="Y38" s="6" t="s">
        <v>49</v>
      </c>
      <c r="Z38" s="5" t="s">
        <v>61</v>
      </c>
      <c r="AA38" s="6" t="s">
        <v>60</v>
      </c>
      <c r="AB38" s="7">
        <f>Q38/100</f>
        <v>0.24626000000000001</v>
      </c>
      <c r="AD38" s="8"/>
      <c r="AF38" s="8"/>
      <c r="AG3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2019-01-17T07:44:56Z</dcterms:modified>
</cp:coreProperties>
</file>