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</calcChain>
</file>

<file path=xl/sharedStrings.xml><?xml version="1.0" encoding="utf-8"?>
<sst xmlns="http://schemas.openxmlformats.org/spreadsheetml/2006/main" count="344" uniqueCount="109">
  <si>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</si>
  <si>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</si>
  <si>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</si>
  <si>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</si>
  <si>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</si>
  <si>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</si>
  <si>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</si>
  <si>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</si>
  <si>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</si>
  <si>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</si>
  <si>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</si>
  <si>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</si>
  <si>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</si>
  <si>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</si>
  <si>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</si>
  <si>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</si>
  <si>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</si>
  <si>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</si>
  <si>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</si>
  <si>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</si>
  <si>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</si>
  <si>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</si>
  <si>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</si>
  <si>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</si>
  <si>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</si>
  <si>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</si>
  <si>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</si>
  <si>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</si>
  <si>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</si>
  <si>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</si>
  <si>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</si>
  <si>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</si>
  <si>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</si>
  <si>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</si>
  <si>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May</t>
  </si>
  <si>
    <t>P3110</t>
  </si>
  <si>
    <t>14th Finance Commission Grant Works</t>
  </si>
  <si>
    <t>December</t>
  </si>
  <si>
    <t>October</t>
  </si>
  <si>
    <t>State Finance Commission Untied Grant Works</t>
  </si>
  <si>
    <t>P3111</t>
  </si>
  <si>
    <t>April</t>
  </si>
  <si>
    <t>M/s KRIDL</t>
  </si>
  <si>
    <t>KRIDL</t>
  </si>
  <si>
    <t>Water Supply New Areas</t>
  </si>
  <si>
    <t>P1802</t>
  </si>
  <si>
    <t>June</t>
  </si>
  <si>
    <t>Assembly Constituency Development Works under BBMP</t>
  </si>
  <si>
    <t>P2201</t>
  </si>
  <si>
    <t>November</t>
  </si>
  <si>
    <t>Nagarothana Works</t>
  </si>
  <si>
    <t>P3106</t>
  </si>
  <si>
    <t>Works sanctioned by Hon Mayor</t>
  </si>
  <si>
    <t>P0190</t>
  </si>
  <si>
    <t>16-</t>
  </si>
  <si>
    <t xml:space="preserve"> Executive Engineer Electrical South Zone</t>
  </si>
  <si>
    <t>ddo258</t>
  </si>
  <si>
    <t xml:space="preserve"> Executive Engineer Project - South Zone</t>
  </si>
  <si>
    <t>ddo422</t>
  </si>
  <si>
    <t xml:space="preserve"> Assistant Executive Engineer Vijayanagara South Zone</t>
  </si>
  <si>
    <t>ddo266</t>
  </si>
  <si>
    <t>Technical Manager-2</t>
  </si>
  <si>
    <t>R Chandrashekar</t>
  </si>
  <si>
    <t>Darshan C R</t>
  </si>
  <si>
    <t>M/s KRIDL,</t>
  </si>
  <si>
    <t>M/s. Prabha Electricals</t>
  </si>
  <si>
    <t>Drilling of Borewells and providing water supply connection to water scarcity area in ward no 124 Hosahalli</t>
  </si>
  <si>
    <t>124-18-000013</t>
  </si>
  <si>
    <t>Hosahalli</t>
  </si>
  <si>
    <t xml:space="preserve">Providing drinking water works in Ward No  124  in Vijaynagar Division                  </t>
  </si>
  <si>
    <t>124-17-000026</t>
  </si>
  <si>
    <t>Providing ambience works to Indira canteen at pipe  line road in ward no 124</t>
  </si>
  <si>
    <t>124-18-000031</t>
  </si>
  <si>
    <t>Drilling of new borewells  in ward no.124 Vijayanagara Constituency.</t>
  </si>
  <si>
    <t>124-18-000006</t>
  </si>
  <si>
    <t>Construction of  RCC drain 2nd main to 6th cross (starting point 2nd cross to 6th cross) at Hosahalli village plague maramma temple opposite road in ward no 124</t>
  </si>
  <si>
    <t>124-18-000005</t>
  </si>
  <si>
    <t>Sinking energizing and comissioning of new Borwells in  Various places in Ward No 124</t>
  </si>
  <si>
    <t>124-16-000010</t>
  </si>
  <si>
    <t>Development of Parks in ward no 124</t>
  </si>
  <si>
    <t>124-17-000007</t>
  </si>
  <si>
    <t>K T Ravi</t>
  </si>
  <si>
    <t>Consultancy services for preparation of DPR for the work of Improvements to drain footpath and asphalting to selected Arterial, sub arterial roads and other connecting roads in south zone 2016-17 package no 10</t>
  </si>
  <si>
    <t>124-17-000035</t>
  </si>
  <si>
    <t>Regrading of drains and providing cement concrete to completely damaged roads  at Gangappa garden in ward No 124</t>
  </si>
  <si>
    <t>124-16-000007</t>
  </si>
  <si>
    <t>S Raghavendra</t>
  </si>
  <si>
    <t>Repairs to BBMP Building in ward No 124</t>
  </si>
  <si>
    <t>124-17-000019</t>
  </si>
  <si>
    <t>Providing asphalting to pipe line main road and Krishnappa layout cross roads in ward No.124.</t>
  </si>
  <si>
    <t>124-13-000028</t>
  </si>
  <si>
    <t xml:space="preserve">Providing Rain water harvesting in ward no.124 at Vijayanagara Constituency at different locations. </t>
  </si>
  <si>
    <t>124-18-000008</t>
  </si>
  <si>
    <t>Providing name board, stickers in ward no. 124 at Vijayanagara constituency at different locations.</t>
  </si>
  <si>
    <t>124-18-000007</t>
  </si>
  <si>
    <t>Ashoka</t>
  </si>
  <si>
    <t>Engagement of Gangman and Hiring of Tractor Tippers for cleaning and Maintenance of road side drains and other cleaning works in works in ward no 124</t>
  </si>
  <si>
    <t>124-17-000038</t>
  </si>
  <si>
    <t>Improvements to drains at 2nd cross Cheluvappa garden in ward No 124</t>
  </si>
  <si>
    <t>124-16-000006</t>
  </si>
  <si>
    <t>Providing special repairs to 9th main Hosahally park pathway lighting in Ward No 124</t>
  </si>
  <si>
    <t>124-16-000009</t>
  </si>
  <si>
    <t>Lokesha</t>
  </si>
  <si>
    <t>Providing CC Camera at Garbage Block Spots in ward no 124</t>
  </si>
  <si>
    <t>124-17-000036</t>
  </si>
  <si>
    <t>Providing CC Camera different locations in Ward 124</t>
  </si>
  <si>
    <t>124-18-000009</t>
  </si>
  <si>
    <t>Providing street name boards and stickering to existing boards in ward No 124</t>
  </si>
  <si>
    <t>124-16-000005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</si>
</sst>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selection activeCell="A2" sqref="A2:XFD36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201</v>
      </c>
      <c r="B2" s="13" t="s">
        <v>41</v>
      </c>
      <c r="C2" s="13">
        <v>43195</v>
      </c>
      <c r="D2" s="5">
        <v>124</v>
      </c>
      <c r="E2" s="6" t="s">
        <v>68</v>
      </c>
      <c r="F2" s="5" t="s">
        <v>83</v>
      </c>
      <c r="G2" s="6" t="s">
        <v>82</v>
      </c>
      <c r="H2" s="5" t="str">
        <f>"000004"</f>
        <v>000004</v>
      </c>
      <c r="I2" s="4">
        <v>42977</v>
      </c>
      <c r="J2" s="5" t="str">
        <f>""</f>
        <v/>
      </c>
      <c r="K2" s="4"/>
      <c r="L2" s="5" t="str">
        <f>""</f>
        <v/>
      </c>
      <c r="M2" s="4"/>
      <c r="N2" s="5">
        <v>17</v>
      </c>
      <c r="O2" s="5" t="str">
        <f>""</f>
        <v/>
      </c>
      <c r="P2" s="4"/>
      <c r="Q2" s="7">
        <v>63.09</v>
      </c>
      <c r="R2" s="7">
        <v>2.4287000000000001</v>
      </c>
      <c r="S2" s="7">
        <v>60.661299999999997</v>
      </c>
      <c r="T2" s="5">
        <v>6</v>
      </c>
      <c r="U2" s="4">
        <v>43195</v>
      </c>
      <c r="V2" s="5">
        <v>9980333000</v>
      </c>
      <c r="W2" s="6" t="s">
        <v>81</v>
      </c>
      <c r="X2" s="5" t="s">
        <v>28</v>
      </c>
      <c r="Y2" s="6" t="s">
        <v>29</v>
      </c>
      <c r="Z2" s="5" t="s">
        <v>60</v>
      </c>
      <c r="AA2" s="6" t="s">
        <v>59</v>
      </c>
      <c r="AB2" s="7">
        <v>0.63090000000000002</v>
      </c>
      <c r="AD2" s="8"/>
      <c r="AF2" s="8"/>
      <c r="AG2" s="8"/>
    </row>
    <row r="3" spans="1:33" x14ac:dyDescent="0.2">
      <c r="A3" s="12">
        <v>202</v>
      </c>
      <c r="B3" s="13" t="s">
        <v>41</v>
      </c>
      <c r="C3" s="13">
        <v>43195</v>
      </c>
      <c r="D3" s="5">
        <v>124</v>
      </c>
      <c r="E3" s="6" t="s">
        <v>68</v>
      </c>
      <c r="F3" s="5" t="s">
        <v>83</v>
      </c>
      <c r="G3" s="6" t="s">
        <v>82</v>
      </c>
      <c r="H3" s="5" t="str">
        <f>"000004"</f>
        <v>000004</v>
      </c>
      <c r="I3" s="4">
        <v>42977</v>
      </c>
      <c r="J3" s="5" t="str">
        <f>""</f>
        <v/>
      </c>
      <c r="K3" s="4"/>
      <c r="L3" s="5" t="str">
        <f>""</f>
        <v/>
      </c>
      <c r="M3" s="4"/>
      <c r="N3" s="5">
        <v>17</v>
      </c>
      <c r="O3" s="5" t="str">
        <f>""</f>
        <v/>
      </c>
      <c r="P3" s="4"/>
      <c r="Q3" s="7">
        <v>17.791460000000001</v>
      </c>
      <c r="R3" s="7">
        <v>0.60489999999999999</v>
      </c>
      <c r="S3" s="7">
        <v>17.18656</v>
      </c>
      <c r="T3" s="5">
        <v>6</v>
      </c>
      <c r="U3" s="4">
        <v>43195</v>
      </c>
      <c r="V3" s="5">
        <v>9980333000</v>
      </c>
      <c r="W3" s="6" t="s">
        <v>81</v>
      </c>
      <c r="X3" s="5" t="s">
        <v>28</v>
      </c>
      <c r="Y3" s="6" t="s">
        <v>29</v>
      </c>
      <c r="Z3" s="5" t="s">
        <v>60</v>
      </c>
      <c r="AA3" s="6" t="s">
        <v>59</v>
      </c>
      <c r="AB3" s="7">
        <v>0.17791460000000001</v>
      </c>
      <c r="AD3" s="8"/>
      <c r="AF3" s="8"/>
      <c r="AG3" s="8"/>
    </row>
    <row r="4" spans="1:33" x14ac:dyDescent="0.2">
      <c r="A4" s="12">
        <v>203</v>
      </c>
      <c r="B4" s="13" t="s">
        <v>41</v>
      </c>
      <c r="C4" s="13">
        <v>43195</v>
      </c>
      <c r="D4" s="5">
        <v>124</v>
      </c>
      <c r="E4" s="6" t="s">
        <v>68</v>
      </c>
      <c r="F4" s="5" t="s">
        <v>83</v>
      </c>
      <c r="G4" s="6" t="s">
        <v>82</v>
      </c>
      <c r="H4" s="5" t="str">
        <f>"000004"</f>
        <v>000004</v>
      </c>
      <c r="I4" s="4">
        <v>42977</v>
      </c>
      <c r="J4" s="5" t="str">
        <f>""</f>
        <v/>
      </c>
      <c r="K4" s="4"/>
      <c r="L4" s="5" t="str">
        <f>""</f>
        <v/>
      </c>
      <c r="M4" s="4"/>
      <c r="N4" s="5">
        <v>17</v>
      </c>
      <c r="O4" s="5" t="str">
        <f>""</f>
        <v/>
      </c>
      <c r="P4" s="4"/>
      <c r="Q4" s="7">
        <v>94.001760000000004</v>
      </c>
      <c r="R4" s="7">
        <v>3.1960600000000001</v>
      </c>
      <c r="S4" s="7">
        <v>90.805700000000002</v>
      </c>
      <c r="T4" s="5">
        <v>6</v>
      </c>
      <c r="U4" s="4">
        <v>43195</v>
      </c>
      <c r="V4" s="5">
        <v>9980333000</v>
      </c>
      <c r="W4" s="6" t="s">
        <v>81</v>
      </c>
      <c r="X4" s="5" t="s">
        <v>28</v>
      </c>
      <c r="Y4" s="6" t="s">
        <v>29</v>
      </c>
      <c r="Z4" s="5" t="s">
        <v>60</v>
      </c>
      <c r="AA4" s="6" t="s">
        <v>59</v>
      </c>
      <c r="AB4" s="7">
        <v>0.94001760000000001</v>
      </c>
      <c r="AD4" s="8"/>
      <c r="AF4" s="8"/>
      <c r="AG4" s="8"/>
    </row>
    <row r="5" spans="1:33" x14ac:dyDescent="0.2">
      <c r="A5" s="12">
        <v>204</v>
      </c>
      <c r="B5" s="13" t="s">
        <v>41</v>
      </c>
      <c r="C5" s="13">
        <v>43195</v>
      </c>
      <c r="D5" s="5">
        <v>124</v>
      </c>
      <c r="E5" s="6" t="s">
        <v>68</v>
      </c>
      <c r="F5" s="5" t="s">
        <v>83</v>
      </c>
      <c r="G5" s="6" t="s">
        <v>82</v>
      </c>
      <c r="H5" s="5" t="str">
        <f>"000004"</f>
        <v>000004</v>
      </c>
      <c r="I5" s="4">
        <v>42977</v>
      </c>
      <c r="J5" s="5" t="str">
        <f>""</f>
        <v/>
      </c>
      <c r="K5" s="4"/>
      <c r="L5" s="5" t="str">
        <f>""</f>
        <v/>
      </c>
      <c r="M5" s="4"/>
      <c r="N5" s="5">
        <v>17</v>
      </c>
      <c r="O5" s="5" t="str">
        <f>""</f>
        <v/>
      </c>
      <c r="P5" s="4"/>
      <c r="Q5" s="7">
        <v>33.122999999999998</v>
      </c>
      <c r="R5" s="7">
        <v>1.19265</v>
      </c>
      <c r="S5" s="7">
        <v>31.930350000000001</v>
      </c>
      <c r="T5" s="5">
        <v>6</v>
      </c>
      <c r="U5" s="4">
        <v>43195</v>
      </c>
      <c r="V5" s="5">
        <v>9980333000</v>
      </c>
      <c r="W5" s="6" t="s">
        <v>81</v>
      </c>
      <c r="X5" s="5" t="s">
        <v>28</v>
      </c>
      <c r="Y5" s="6" t="s">
        <v>29</v>
      </c>
      <c r="Z5" s="5" t="s">
        <v>60</v>
      </c>
      <c r="AA5" s="6" t="s">
        <v>59</v>
      </c>
      <c r="AB5" s="7">
        <v>0.33122999999999997</v>
      </c>
      <c r="AD5" s="8"/>
      <c r="AF5" s="8"/>
      <c r="AG5" s="8"/>
    </row>
    <row r="6" spans="1:33" x14ac:dyDescent="0.2">
      <c r="A6" s="12">
        <v>413</v>
      </c>
      <c r="B6" s="13" t="s">
        <v>41</v>
      </c>
      <c r="C6" s="13">
        <v>43200</v>
      </c>
      <c r="D6" s="5">
        <v>124</v>
      </c>
      <c r="E6" s="6" t="s">
        <v>68</v>
      </c>
      <c r="F6" s="5" t="s">
        <v>108</v>
      </c>
      <c r="G6" s="6" t="s">
        <v>107</v>
      </c>
      <c r="H6" s="5" t="str">
        <f>"000025"</f>
        <v>000025</v>
      </c>
      <c r="I6" s="4">
        <v>42480</v>
      </c>
      <c r="J6" s="5" t="str">
        <f>"000072"</f>
        <v>000072</v>
      </c>
      <c r="K6" s="4">
        <v>42551</v>
      </c>
      <c r="L6" s="5" t="str">
        <f>"000121"</f>
        <v>000121</v>
      </c>
      <c r="M6" s="4">
        <v>42551</v>
      </c>
      <c r="N6" s="5">
        <v>16</v>
      </c>
      <c r="O6" s="5" t="str">
        <f>"000182"</f>
        <v>000182</v>
      </c>
      <c r="P6" s="4">
        <v>43194</v>
      </c>
      <c r="Q6" s="7">
        <v>8.89</v>
      </c>
      <c r="R6" s="7">
        <v>1.1613500000000001</v>
      </c>
      <c r="S6" s="7">
        <v>7.72865</v>
      </c>
      <c r="T6" s="5">
        <v>9</v>
      </c>
      <c r="U6" s="4">
        <v>43200</v>
      </c>
      <c r="V6" s="5">
        <v>9972243430</v>
      </c>
      <c r="W6" s="6" t="s">
        <v>95</v>
      </c>
      <c r="X6" s="5" t="s">
        <v>31</v>
      </c>
      <c r="Y6" s="6" t="s">
        <v>32</v>
      </c>
      <c r="Z6" s="5" t="s">
        <v>60</v>
      </c>
      <c r="AA6" s="6" t="s">
        <v>59</v>
      </c>
      <c r="AB6" s="7">
        <v>8.8900000000000007E-2</v>
      </c>
      <c r="AD6" s="8"/>
      <c r="AF6" s="8"/>
      <c r="AG6" s="8"/>
    </row>
    <row r="7" spans="1:33" x14ac:dyDescent="0.2">
      <c r="A7" s="12">
        <v>733</v>
      </c>
      <c r="B7" s="13" t="s">
        <v>41</v>
      </c>
      <c r="C7" s="13">
        <v>43216</v>
      </c>
      <c r="D7" s="5">
        <v>124</v>
      </c>
      <c r="E7" s="6" t="s">
        <v>68</v>
      </c>
      <c r="F7" s="5" t="s">
        <v>106</v>
      </c>
      <c r="G7" s="6" t="s">
        <v>105</v>
      </c>
      <c r="H7" s="5" t="str">
        <f>"000124"</f>
        <v>000124</v>
      </c>
      <c r="I7" s="4">
        <v>43136</v>
      </c>
      <c r="J7" s="5" t="str">
        <f>"000002"</f>
        <v>000002</v>
      </c>
      <c r="K7" s="4">
        <v>43192</v>
      </c>
      <c r="L7" s="5" t="str">
        <f>"000004"</f>
        <v>000004</v>
      </c>
      <c r="M7" s="4">
        <v>43192</v>
      </c>
      <c r="N7" s="5">
        <v>18</v>
      </c>
      <c r="O7" s="5" t="str">
        <f>"000676"</f>
        <v>000676</v>
      </c>
      <c r="P7" s="4">
        <v>43215</v>
      </c>
      <c r="Q7" s="7">
        <v>18.733000000000001</v>
      </c>
      <c r="R7" s="7">
        <v>1.7984500000000001</v>
      </c>
      <c r="S7" s="7">
        <v>16.934550000000002</v>
      </c>
      <c r="T7" s="5">
        <v>27</v>
      </c>
      <c r="U7" s="4">
        <v>43216</v>
      </c>
      <c r="V7" s="5">
        <v>9900074879</v>
      </c>
      <c r="W7" s="6" t="s">
        <v>61</v>
      </c>
      <c r="X7" s="5" t="s">
        <v>40</v>
      </c>
      <c r="Y7" s="6" t="s">
        <v>39</v>
      </c>
      <c r="Z7" s="5" t="s">
        <v>60</v>
      </c>
      <c r="AA7" s="6" t="s">
        <v>59</v>
      </c>
      <c r="AB7" s="7">
        <v>0.18733</v>
      </c>
      <c r="AD7" s="8"/>
      <c r="AF7" s="8"/>
      <c r="AG7" s="8"/>
    </row>
    <row r="8" spans="1:33" x14ac:dyDescent="0.2">
      <c r="A8" s="12">
        <v>998</v>
      </c>
      <c r="B8" s="13" t="s">
        <v>34</v>
      </c>
      <c r="C8" s="13">
        <v>43229</v>
      </c>
      <c r="D8" s="5">
        <v>124</v>
      </c>
      <c r="E8" s="6" t="s">
        <v>68</v>
      </c>
      <c r="F8" s="5" t="s">
        <v>83</v>
      </c>
      <c r="G8" s="6" t="s">
        <v>82</v>
      </c>
      <c r="H8" s="5" t="str">
        <f>"000004"</f>
        <v>000004</v>
      </c>
      <c r="I8" s="4">
        <v>42977</v>
      </c>
      <c r="J8" s="5" t="str">
        <f>""</f>
        <v/>
      </c>
      <c r="K8" s="4"/>
      <c r="L8" s="5" t="str">
        <f>""</f>
        <v/>
      </c>
      <c r="M8" s="4"/>
      <c r="N8" s="5">
        <v>17</v>
      </c>
      <c r="O8" s="5" t="str">
        <f>""</f>
        <v/>
      </c>
      <c r="P8" s="4"/>
      <c r="Q8" s="7">
        <v>34.25</v>
      </c>
      <c r="R8" s="7">
        <v>1.2330000000000001</v>
      </c>
      <c r="S8" s="7">
        <v>33.017000000000003</v>
      </c>
      <c r="T8" s="5">
        <v>43</v>
      </c>
      <c r="U8" s="4">
        <v>43229</v>
      </c>
      <c r="V8" s="5">
        <v>9980333000</v>
      </c>
      <c r="W8" s="6" t="s">
        <v>81</v>
      </c>
      <c r="X8" s="5" t="s">
        <v>28</v>
      </c>
      <c r="Y8" s="6" t="s">
        <v>29</v>
      </c>
      <c r="Z8" s="5" t="s">
        <v>60</v>
      </c>
      <c r="AA8" s="6" t="s">
        <v>59</v>
      </c>
      <c r="AB8" s="7">
        <v>0.34250000000000003</v>
      </c>
      <c r="AD8" s="8"/>
      <c r="AF8" s="8"/>
      <c r="AG8" s="8"/>
    </row>
    <row r="9" spans="1:33" x14ac:dyDescent="0.2">
      <c r="A9" s="12">
        <v>999</v>
      </c>
      <c r="B9" s="13" t="s">
        <v>34</v>
      </c>
      <c r="C9" s="13">
        <v>43229</v>
      </c>
      <c r="D9" s="5">
        <v>124</v>
      </c>
      <c r="E9" s="6" t="s">
        <v>68</v>
      </c>
      <c r="F9" s="5" t="s">
        <v>97</v>
      </c>
      <c r="G9" s="6" t="s">
        <v>96</v>
      </c>
      <c r="H9" s="5" t="str">
        <f>"000055"</f>
        <v>000055</v>
      </c>
      <c r="I9" s="4">
        <v>43056</v>
      </c>
      <c r="J9" s="5" t="str">
        <f>"000016"</f>
        <v>000016</v>
      </c>
      <c r="K9" s="4">
        <v>43203</v>
      </c>
      <c r="L9" s="5" t="str">
        <f>"000028"</f>
        <v>000028</v>
      </c>
      <c r="M9" s="4">
        <v>43203</v>
      </c>
      <c r="N9" s="5">
        <v>17</v>
      </c>
      <c r="O9" s="5" t="str">
        <f>"001318"</f>
        <v>001318</v>
      </c>
      <c r="P9" s="4">
        <v>43229</v>
      </c>
      <c r="Q9" s="7">
        <v>6.3940000000000001</v>
      </c>
      <c r="R9" s="7">
        <v>0.48599999999999999</v>
      </c>
      <c r="S9" s="7">
        <v>5.9080000000000004</v>
      </c>
      <c r="T9" s="5">
        <v>46</v>
      </c>
      <c r="U9" s="4">
        <v>43229</v>
      </c>
      <c r="V9" s="5">
        <v>9742063299</v>
      </c>
      <c r="W9" s="6" t="s">
        <v>95</v>
      </c>
      <c r="X9" s="5" t="s">
        <v>35</v>
      </c>
      <c r="Y9" s="6" t="s">
        <v>36</v>
      </c>
      <c r="Z9" s="5" t="s">
        <v>60</v>
      </c>
      <c r="AA9" s="6" t="s">
        <v>59</v>
      </c>
      <c r="AB9" s="7">
        <v>6.3939999999999997E-2</v>
      </c>
      <c r="AD9" s="8"/>
      <c r="AF9" s="8"/>
      <c r="AG9" s="8"/>
    </row>
    <row r="10" spans="1:33" x14ac:dyDescent="0.2">
      <c r="A10" s="12">
        <v>1000</v>
      </c>
      <c r="B10" s="13" t="s">
        <v>34</v>
      </c>
      <c r="C10" s="13">
        <v>43229</v>
      </c>
      <c r="D10" s="5">
        <v>124</v>
      </c>
      <c r="E10" s="6" t="s">
        <v>68</v>
      </c>
      <c r="F10" s="5" t="s">
        <v>104</v>
      </c>
      <c r="G10" s="6" t="s">
        <v>103</v>
      </c>
      <c r="H10" s="5" t="str">
        <f>"000125"</f>
        <v>000125</v>
      </c>
      <c r="I10" s="4">
        <v>43136</v>
      </c>
      <c r="J10" s="5" t="str">
        <f>"000017"</f>
        <v>000017</v>
      </c>
      <c r="K10" s="4">
        <v>43203</v>
      </c>
      <c r="L10" s="5" t="str">
        <f>"000029"</f>
        <v>000029</v>
      </c>
      <c r="M10" s="4">
        <v>43203</v>
      </c>
      <c r="N10" s="5">
        <v>17</v>
      </c>
      <c r="O10" s="5" t="str">
        <f>"001323"</f>
        <v>001323</v>
      </c>
      <c r="P10" s="4">
        <v>43229</v>
      </c>
      <c r="Q10" s="7">
        <v>8.6545000000000005</v>
      </c>
      <c r="R10" s="7">
        <v>0.65774999999999995</v>
      </c>
      <c r="S10" s="7">
        <v>7.9967499999999996</v>
      </c>
      <c r="T10" s="5">
        <v>46</v>
      </c>
      <c r="U10" s="4">
        <v>43229</v>
      </c>
      <c r="V10" s="5">
        <v>9742063299</v>
      </c>
      <c r="W10" s="6" t="s">
        <v>102</v>
      </c>
      <c r="X10" s="5" t="s">
        <v>35</v>
      </c>
      <c r="Y10" s="6" t="s">
        <v>36</v>
      </c>
      <c r="Z10" s="5" t="s">
        <v>60</v>
      </c>
      <c r="AA10" s="6" t="s">
        <v>59</v>
      </c>
      <c r="AB10" s="7">
        <v>8.6545000000000011E-2</v>
      </c>
      <c r="AD10" s="8"/>
      <c r="AF10" s="8"/>
      <c r="AG10" s="8"/>
    </row>
    <row r="11" spans="1:33" x14ac:dyDescent="0.2">
      <c r="A11" s="12">
        <v>1001</v>
      </c>
      <c r="B11" s="13" t="s">
        <v>34</v>
      </c>
      <c r="C11" s="13">
        <v>43229</v>
      </c>
      <c r="D11" s="5">
        <v>124</v>
      </c>
      <c r="E11" s="6" t="s">
        <v>68</v>
      </c>
      <c r="F11" s="5" t="s">
        <v>83</v>
      </c>
      <c r="G11" s="6" t="s">
        <v>82</v>
      </c>
      <c r="H11" s="5" t="str">
        <f>"000004"</f>
        <v>000004</v>
      </c>
      <c r="I11" s="4">
        <v>42977</v>
      </c>
      <c r="J11" s="5" t="str">
        <f>""</f>
        <v/>
      </c>
      <c r="K11" s="4"/>
      <c r="L11" s="5" t="str">
        <f>""</f>
        <v/>
      </c>
      <c r="M11" s="4"/>
      <c r="N11" s="5">
        <v>17</v>
      </c>
      <c r="O11" s="5" t="str">
        <f>""</f>
        <v/>
      </c>
      <c r="P11" s="4"/>
      <c r="Q11" s="7">
        <v>101.34</v>
      </c>
      <c r="R11" s="7">
        <v>3.44556</v>
      </c>
      <c r="S11" s="7">
        <v>97.894440000000003</v>
      </c>
      <c r="T11" s="5">
        <v>47</v>
      </c>
      <c r="U11" s="4">
        <v>43229</v>
      </c>
      <c r="V11" s="5">
        <v>9980333000</v>
      </c>
      <c r="W11" s="6" t="s">
        <v>81</v>
      </c>
      <c r="X11" s="5" t="s">
        <v>28</v>
      </c>
      <c r="Y11" s="6" t="s">
        <v>29</v>
      </c>
      <c r="Z11" s="5" t="s">
        <v>60</v>
      </c>
      <c r="AA11" s="6" t="s">
        <v>59</v>
      </c>
      <c r="AB11" s="7">
        <v>1.0134000000000001</v>
      </c>
      <c r="AD11" s="8"/>
      <c r="AF11" s="8"/>
      <c r="AG11" s="8"/>
    </row>
    <row r="12" spans="1:33" x14ac:dyDescent="0.2">
      <c r="A12" s="12">
        <v>1129</v>
      </c>
      <c r="B12" s="13" t="s">
        <v>34</v>
      </c>
      <c r="C12" s="13">
        <v>43230</v>
      </c>
      <c r="D12" s="5">
        <v>124</v>
      </c>
      <c r="E12" s="6" t="s">
        <v>68</v>
      </c>
      <c r="F12" s="5" t="s">
        <v>101</v>
      </c>
      <c r="G12" s="6" t="s">
        <v>100</v>
      </c>
      <c r="H12" s="5" t="str">
        <f>"000028"</f>
        <v>000028</v>
      </c>
      <c r="I12" s="4">
        <v>42486</v>
      </c>
      <c r="J12" s="5" t="str">
        <f>"000098"</f>
        <v>000098</v>
      </c>
      <c r="K12" s="4">
        <v>42756</v>
      </c>
      <c r="L12" s="5" t="str">
        <f>"000256"</f>
        <v>000256</v>
      </c>
      <c r="M12" s="4">
        <v>42756</v>
      </c>
      <c r="N12" s="5">
        <v>16</v>
      </c>
      <c r="O12" s="5" t="str">
        <f>"001340"</f>
        <v>001340</v>
      </c>
      <c r="P12" s="4">
        <v>43229</v>
      </c>
      <c r="Q12" s="7">
        <v>3.3848500000000001</v>
      </c>
      <c r="R12" s="7">
        <v>0.24032999999999999</v>
      </c>
      <c r="S12" s="7">
        <v>3.14452</v>
      </c>
      <c r="T12" s="5">
        <v>48</v>
      </c>
      <c r="U12" s="4">
        <v>43230</v>
      </c>
      <c r="V12" s="5">
        <v>0</v>
      </c>
      <c r="W12" s="6" t="s">
        <v>65</v>
      </c>
      <c r="X12" s="5" t="s">
        <v>31</v>
      </c>
      <c r="Y12" s="6" t="s">
        <v>32</v>
      </c>
      <c r="Z12" s="5" t="s">
        <v>56</v>
      </c>
      <c r="AA12" s="6" t="s">
        <v>55</v>
      </c>
      <c r="AB12" s="7">
        <v>3.3848500000000004E-2</v>
      </c>
      <c r="AD12" s="8"/>
      <c r="AF12" s="8"/>
      <c r="AG12" s="8"/>
    </row>
    <row r="13" spans="1:33" x14ac:dyDescent="0.2">
      <c r="A13" s="12">
        <v>1339</v>
      </c>
      <c r="B13" s="13" t="s">
        <v>34</v>
      </c>
      <c r="C13" s="13">
        <v>43241</v>
      </c>
      <c r="D13" s="5">
        <v>124</v>
      </c>
      <c r="E13" s="6" t="s">
        <v>68</v>
      </c>
      <c r="F13" s="5" t="s">
        <v>83</v>
      </c>
      <c r="G13" s="6" t="s">
        <v>82</v>
      </c>
      <c r="H13" s="5" t="str">
        <f>"000004"</f>
        <v>000004</v>
      </c>
      <c r="I13" s="4">
        <v>42977</v>
      </c>
      <c r="J13" s="5" t="str">
        <f>""</f>
        <v/>
      </c>
      <c r="K13" s="4"/>
      <c r="L13" s="5" t="str">
        <f>""</f>
        <v/>
      </c>
      <c r="M13" s="4"/>
      <c r="N13" s="5">
        <v>17</v>
      </c>
      <c r="O13" s="5" t="str">
        <f>""</f>
        <v/>
      </c>
      <c r="P13" s="4"/>
      <c r="Q13" s="7">
        <v>157.13999999999999</v>
      </c>
      <c r="R13" s="7">
        <v>5.6569500000000001</v>
      </c>
      <c r="S13" s="7">
        <v>151.48304999999999</v>
      </c>
      <c r="T13" s="5">
        <v>55</v>
      </c>
      <c r="U13" s="4">
        <v>43241</v>
      </c>
      <c r="V13" s="5">
        <v>9980333000</v>
      </c>
      <c r="W13" s="6" t="s">
        <v>81</v>
      </c>
      <c r="X13" s="5" t="s">
        <v>28</v>
      </c>
      <c r="Y13" s="6" t="s">
        <v>29</v>
      </c>
      <c r="Z13" s="5" t="s">
        <v>60</v>
      </c>
      <c r="AA13" s="6" t="s">
        <v>59</v>
      </c>
      <c r="AB13" s="7">
        <v>1.5713999999999999</v>
      </c>
      <c r="AD13" s="8"/>
      <c r="AF13" s="8"/>
      <c r="AG13" s="8"/>
    </row>
    <row r="14" spans="1:33" x14ac:dyDescent="0.2">
      <c r="A14" s="12">
        <v>1340</v>
      </c>
      <c r="B14" s="13" t="s">
        <v>34</v>
      </c>
      <c r="C14" s="13">
        <v>43241</v>
      </c>
      <c r="D14" s="5">
        <v>124</v>
      </c>
      <c r="E14" s="6" t="s">
        <v>68</v>
      </c>
      <c r="F14" s="5" t="s">
        <v>83</v>
      </c>
      <c r="G14" s="6" t="s">
        <v>82</v>
      </c>
      <c r="H14" s="5" t="str">
        <f>"000004"</f>
        <v>000004</v>
      </c>
      <c r="I14" s="4">
        <v>42977</v>
      </c>
      <c r="J14" s="5" t="str">
        <f>""</f>
        <v/>
      </c>
      <c r="K14" s="4"/>
      <c r="L14" s="5" t="str">
        <f>""</f>
        <v/>
      </c>
      <c r="M14" s="4"/>
      <c r="N14" s="5">
        <v>17</v>
      </c>
      <c r="O14" s="5" t="str">
        <f>""</f>
        <v/>
      </c>
      <c r="P14" s="4"/>
      <c r="Q14" s="7">
        <v>95.41</v>
      </c>
      <c r="R14" s="7">
        <v>3.4348000000000001</v>
      </c>
      <c r="S14" s="7">
        <v>91.975200000000001</v>
      </c>
      <c r="T14" s="5">
        <v>55</v>
      </c>
      <c r="U14" s="4">
        <v>43241</v>
      </c>
      <c r="V14" s="5">
        <v>9980333000</v>
      </c>
      <c r="W14" s="6" t="s">
        <v>81</v>
      </c>
      <c r="X14" s="5" t="s">
        <v>28</v>
      </c>
      <c r="Y14" s="6" t="s">
        <v>29</v>
      </c>
      <c r="Z14" s="5" t="s">
        <v>60</v>
      </c>
      <c r="AA14" s="6" t="s">
        <v>59</v>
      </c>
      <c r="AB14" s="7">
        <v>0.95409999999999995</v>
      </c>
      <c r="AD14" s="8"/>
      <c r="AF14" s="8"/>
      <c r="AG14" s="8"/>
    </row>
    <row r="15" spans="1:33" x14ac:dyDescent="0.2">
      <c r="A15" s="12">
        <v>2096</v>
      </c>
      <c r="B15" s="13" t="s">
        <v>46</v>
      </c>
      <c r="C15" s="13">
        <v>43264</v>
      </c>
      <c r="D15" s="5">
        <v>124</v>
      </c>
      <c r="E15" s="6" t="s">
        <v>68</v>
      </c>
      <c r="F15" s="5" t="s">
        <v>83</v>
      </c>
      <c r="G15" s="6" t="s">
        <v>82</v>
      </c>
      <c r="H15" s="5" t="str">
        <f>"000004"</f>
        <v>000004</v>
      </c>
      <c r="I15" s="4">
        <v>42977</v>
      </c>
      <c r="J15" s="5" t="str">
        <f>""</f>
        <v/>
      </c>
      <c r="K15" s="4"/>
      <c r="L15" s="5" t="str">
        <f>""</f>
        <v/>
      </c>
      <c r="M15" s="4"/>
      <c r="N15" s="5">
        <v>17</v>
      </c>
      <c r="O15" s="5" t="str">
        <f>""</f>
        <v/>
      </c>
      <c r="P15" s="4"/>
      <c r="Q15" s="7">
        <v>33.5122</v>
      </c>
      <c r="R15" s="7">
        <v>1.03887</v>
      </c>
      <c r="S15" s="7">
        <v>32.473329999999997</v>
      </c>
      <c r="T15" s="5">
        <v>82</v>
      </c>
      <c r="U15" s="4">
        <v>43264</v>
      </c>
      <c r="V15" s="5">
        <v>9980333000</v>
      </c>
      <c r="W15" s="6" t="s">
        <v>81</v>
      </c>
      <c r="X15" s="5" t="s">
        <v>28</v>
      </c>
      <c r="Y15" s="6" t="s">
        <v>29</v>
      </c>
      <c r="Z15" s="5" t="s">
        <v>60</v>
      </c>
      <c r="AA15" s="6" t="s">
        <v>59</v>
      </c>
      <c r="AB15" s="7">
        <v>0.33512199999999998</v>
      </c>
      <c r="AD15" s="8"/>
      <c r="AF15" s="8"/>
      <c r="AG15" s="8"/>
    </row>
    <row r="16" spans="1:33" x14ac:dyDescent="0.2">
      <c r="A16" s="12">
        <v>2587</v>
      </c>
      <c r="B16" s="13" t="s">
        <v>46</v>
      </c>
      <c r="C16" s="13">
        <v>43274</v>
      </c>
      <c r="D16" s="5">
        <v>124</v>
      </c>
      <c r="E16" s="6" t="s">
        <v>68</v>
      </c>
      <c r="F16" s="5" t="s">
        <v>99</v>
      </c>
      <c r="G16" s="6" t="s">
        <v>98</v>
      </c>
      <c r="H16" s="5" t="str">
        <f>"000050"</f>
        <v>000050</v>
      </c>
      <c r="I16" s="4">
        <v>42506</v>
      </c>
      <c r="J16" s="5" t="str">
        <f>"000089"</f>
        <v>000089</v>
      </c>
      <c r="K16" s="4">
        <v>42581</v>
      </c>
      <c r="L16" s="5" t="str">
        <f>"000189"</f>
        <v>000189</v>
      </c>
      <c r="M16" s="4">
        <v>42581</v>
      </c>
      <c r="N16" s="5">
        <v>16</v>
      </c>
      <c r="O16" s="5" t="str">
        <f>"002742"</f>
        <v>002742</v>
      </c>
      <c r="P16" s="4">
        <v>43271</v>
      </c>
      <c r="Q16" s="7">
        <v>8.6820000000000004</v>
      </c>
      <c r="R16" s="7">
        <v>1.16455</v>
      </c>
      <c r="S16" s="7">
        <v>7.5174500000000002</v>
      </c>
      <c r="T16" s="5">
        <v>99</v>
      </c>
      <c r="U16" s="4">
        <v>43274</v>
      </c>
      <c r="V16" s="5">
        <v>9036419179</v>
      </c>
      <c r="W16" s="6" t="s">
        <v>63</v>
      </c>
      <c r="X16" s="5" t="s">
        <v>31</v>
      </c>
      <c r="Y16" s="6" t="s">
        <v>32</v>
      </c>
      <c r="Z16" s="5" t="s">
        <v>60</v>
      </c>
      <c r="AA16" s="6" t="s">
        <v>59</v>
      </c>
      <c r="AB16" s="7">
        <v>8.6820000000000008E-2</v>
      </c>
      <c r="AD16" s="8"/>
      <c r="AF16" s="8"/>
      <c r="AG16" s="8"/>
    </row>
    <row r="17" spans="1:33" x14ac:dyDescent="0.2">
      <c r="A17" s="12">
        <v>4134</v>
      </c>
      <c r="B17" s="13" t="s">
        <v>33</v>
      </c>
      <c r="C17" s="13">
        <v>43308</v>
      </c>
      <c r="D17" s="5">
        <v>124</v>
      </c>
      <c r="E17" s="6" t="s">
        <v>68</v>
      </c>
      <c r="F17" s="5" t="s">
        <v>97</v>
      </c>
      <c r="G17" s="6" t="s">
        <v>96</v>
      </c>
      <c r="H17" s="5" t="str">
        <f>"000055"</f>
        <v>000055</v>
      </c>
      <c r="I17" s="4">
        <v>43056</v>
      </c>
      <c r="J17" s="5" t="str">
        <f>"000046"</f>
        <v>000046</v>
      </c>
      <c r="K17" s="4">
        <v>43298</v>
      </c>
      <c r="L17" s="5" t="str">
        <f>"000104"</f>
        <v>000104</v>
      </c>
      <c r="M17" s="4">
        <v>43298</v>
      </c>
      <c r="N17" s="5">
        <v>17</v>
      </c>
      <c r="O17" s="5" t="str">
        <f>"004356"</f>
        <v>004356</v>
      </c>
      <c r="P17" s="4">
        <v>43306</v>
      </c>
      <c r="Q17" s="7">
        <v>0.97299999999999998</v>
      </c>
      <c r="R17" s="7">
        <v>7.0499999999999993E-2</v>
      </c>
      <c r="S17" s="7">
        <v>0.90249999999999997</v>
      </c>
      <c r="T17" s="5">
        <v>143</v>
      </c>
      <c r="U17" s="4">
        <v>43308</v>
      </c>
      <c r="V17" s="5">
        <v>9742063299</v>
      </c>
      <c r="W17" s="6" t="s">
        <v>95</v>
      </c>
      <c r="X17" s="5" t="s">
        <v>35</v>
      </c>
      <c r="Y17" s="6" t="s">
        <v>36</v>
      </c>
      <c r="Z17" s="5" t="s">
        <v>60</v>
      </c>
      <c r="AA17" s="6" t="s">
        <v>59</v>
      </c>
      <c r="AB17" s="7">
        <v>9.7299999999999991E-3</v>
      </c>
      <c r="AD17" s="8"/>
      <c r="AF17" s="8"/>
      <c r="AG17" s="8"/>
    </row>
    <row r="18" spans="1:33" x14ac:dyDescent="0.2">
      <c r="A18" s="12">
        <v>4135</v>
      </c>
      <c r="B18" s="13" t="s">
        <v>33</v>
      </c>
      <c r="C18" s="13">
        <v>43308</v>
      </c>
      <c r="D18" s="5">
        <v>124</v>
      </c>
      <c r="E18" s="6" t="s">
        <v>68</v>
      </c>
      <c r="F18" s="5" t="s">
        <v>94</v>
      </c>
      <c r="G18" s="6" t="s">
        <v>93</v>
      </c>
      <c r="H18" s="5" t="str">
        <f>"000173"</f>
        <v>000173</v>
      </c>
      <c r="I18" s="4">
        <v>43154</v>
      </c>
      <c r="J18" s="5" t="str">
        <f>"000042"</f>
        <v>000042</v>
      </c>
      <c r="K18" s="4">
        <v>43284</v>
      </c>
      <c r="L18" s="5" t="str">
        <f>"000097"</f>
        <v>000097</v>
      </c>
      <c r="M18" s="4">
        <v>43285</v>
      </c>
      <c r="N18" s="5">
        <v>18</v>
      </c>
      <c r="O18" s="5" t="str">
        <f>"004423"</f>
        <v>004423</v>
      </c>
      <c r="P18" s="4">
        <v>43306</v>
      </c>
      <c r="Q18" s="7">
        <v>4.673</v>
      </c>
      <c r="R18" s="7">
        <v>0.3886</v>
      </c>
      <c r="S18" s="7">
        <v>4.2843999999999998</v>
      </c>
      <c r="T18" s="5">
        <v>145</v>
      </c>
      <c r="U18" s="4">
        <v>43308</v>
      </c>
      <c r="V18" s="5">
        <v>9060992820</v>
      </c>
      <c r="W18" s="6" t="s">
        <v>61</v>
      </c>
      <c r="X18" s="5" t="s">
        <v>40</v>
      </c>
      <c r="Y18" s="6" t="s">
        <v>39</v>
      </c>
      <c r="Z18" s="5" t="s">
        <v>60</v>
      </c>
      <c r="AA18" s="6" t="s">
        <v>59</v>
      </c>
      <c r="AB18" s="7">
        <v>4.6730000000000001E-2</v>
      </c>
      <c r="AD18" s="8"/>
      <c r="AF18" s="8"/>
      <c r="AG18" s="8"/>
    </row>
    <row r="19" spans="1:33" x14ac:dyDescent="0.2">
      <c r="A19" s="12">
        <v>4136</v>
      </c>
      <c r="B19" s="13" t="s">
        <v>33</v>
      </c>
      <c r="C19" s="13">
        <v>43308</v>
      </c>
      <c r="D19" s="5">
        <v>124</v>
      </c>
      <c r="E19" s="6" t="s">
        <v>68</v>
      </c>
      <c r="F19" s="5" t="s">
        <v>92</v>
      </c>
      <c r="G19" s="6" t="s">
        <v>91</v>
      </c>
      <c r="H19" s="5" t="str">
        <f>"000196"</f>
        <v>000196</v>
      </c>
      <c r="I19" s="4">
        <v>43160</v>
      </c>
      <c r="J19" s="5" t="str">
        <f>"000043"</f>
        <v>000043</v>
      </c>
      <c r="K19" s="4">
        <v>43285</v>
      </c>
      <c r="L19" s="5" t="str">
        <f>"000096"</f>
        <v>000096</v>
      </c>
      <c r="M19" s="4">
        <v>43285</v>
      </c>
      <c r="N19" s="5">
        <v>18</v>
      </c>
      <c r="O19" s="5" t="str">
        <f>"004424"</f>
        <v>004424</v>
      </c>
      <c r="P19" s="4">
        <v>43306</v>
      </c>
      <c r="Q19" s="7">
        <v>1.9023600000000001</v>
      </c>
      <c r="R19" s="7">
        <v>0.16447000000000001</v>
      </c>
      <c r="S19" s="7">
        <v>1.7378899999999999</v>
      </c>
      <c r="T19" s="5">
        <v>145</v>
      </c>
      <c r="U19" s="4">
        <v>43308</v>
      </c>
      <c r="V19" s="5">
        <v>9513307766</v>
      </c>
      <c r="W19" s="6" t="s">
        <v>61</v>
      </c>
      <c r="X19" s="5" t="s">
        <v>40</v>
      </c>
      <c r="Y19" s="6" t="s">
        <v>39</v>
      </c>
      <c r="Z19" s="5" t="s">
        <v>60</v>
      </c>
      <c r="AA19" s="6" t="s">
        <v>59</v>
      </c>
      <c r="AB19" s="7">
        <v>1.9023600000000002E-2</v>
      </c>
      <c r="AD19" s="8"/>
      <c r="AF19" s="8"/>
      <c r="AG19" s="8"/>
    </row>
    <row r="20" spans="1:33" x14ac:dyDescent="0.2">
      <c r="A20" s="12">
        <v>4304</v>
      </c>
      <c r="B20" s="13" t="s">
        <v>30</v>
      </c>
      <c r="C20" s="13">
        <v>43315</v>
      </c>
      <c r="D20" s="5">
        <v>124</v>
      </c>
      <c r="E20" s="6" t="s">
        <v>68</v>
      </c>
      <c r="F20" s="5" t="s">
        <v>90</v>
      </c>
      <c r="G20" s="6" t="s">
        <v>89</v>
      </c>
      <c r="H20" s="5" t="str">
        <f>"000383"</f>
        <v>000383</v>
      </c>
      <c r="I20" s="4">
        <v>41353</v>
      </c>
      <c r="J20" s="5" t="str">
        <f>"000229"</f>
        <v>000229</v>
      </c>
      <c r="K20" s="4">
        <v>42765</v>
      </c>
      <c r="L20" s="5" t="str">
        <f>"000448"</f>
        <v>000448</v>
      </c>
      <c r="M20" s="4">
        <v>42765</v>
      </c>
      <c r="N20" s="5">
        <v>13</v>
      </c>
      <c r="O20" s="5" t="str">
        <f>"004260"</f>
        <v>004260</v>
      </c>
      <c r="P20" s="4">
        <v>43306</v>
      </c>
      <c r="Q20" s="7">
        <v>39.517539999999997</v>
      </c>
      <c r="R20" s="7">
        <v>6.0205900000000003</v>
      </c>
      <c r="S20" s="7">
        <v>33.496949999999998</v>
      </c>
      <c r="T20" s="5">
        <v>152</v>
      </c>
      <c r="U20" s="4">
        <v>43315</v>
      </c>
      <c r="V20" s="5">
        <v>9538239227</v>
      </c>
      <c r="W20" s="6" t="s">
        <v>61</v>
      </c>
      <c r="X20" s="5" t="s">
        <v>48</v>
      </c>
      <c r="Y20" s="6" t="s">
        <v>47</v>
      </c>
      <c r="Z20" s="5" t="s">
        <v>60</v>
      </c>
      <c r="AA20" s="6" t="s">
        <v>59</v>
      </c>
      <c r="AB20" s="7">
        <v>0.39517539999999995</v>
      </c>
      <c r="AD20" s="8"/>
      <c r="AF20" s="8"/>
      <c r="AG20" s="8"/>
    </row>
    <row r="21" spans="1:33" x14ac:dyDescent="0.2">
      <c r="A21" s="12">
        <v>4530</v>
      </c>
      <c r="B21" s="13" t="s">
        <v>30</v>
      </c>
      <c r="C21" s="13">
        <v>43318</v>
      </c>
      <c r="D21" s="5">
        <v>124</v>
      </c>
      <c r="E21" s="6" t="s">
        <v>68</v>
      </c>
      <c r="F21" s="5" t="s">
        <v>88</v>
      </c>
      <c r="G21" s="6" t="s">
        <v>87</v>
      </c>
      <c r="H21" s="5" t="str">
        <f>"000015"</f>
        <v>000015</v>
      </c>
      <c r="I21" s="4">
        <v>42978</v>
      </c>
      <c r="J21" s="5" t="str">
        <f>"000016"</f>
        <v>000016</v>
      </c>
      <c r="K21" s="4">
        <v>42978</v>
      </c>
      <c r="L21" s="5" t="str">
        <f>"000025"</f>
        <v>000025</v>
      </c>
      <c r="M21" s="4">
        <v>42978</v>
      </c>
      <c r="N21" s="5">
        <v>17</v>
      </c>
      <c r="O21" s="5" t="str">
        <f>"004640"</f>
        <v>004640</v>
      </c>
      <c r="P21" s="4">
        <v>43313</v>
      </c>
      <c r="Q21" s="7">
        <v>5.1760400000000004</v>
      </c>
      <c r="R21" s="7">
        <v>0.64181999999999995</v>
      </c>
      <c r="S21" s="7">
        <v>4.5342200000000004</v>
      </c>
      <c r="T21" s="5">
        <v>160</v>
      </c>
      <c r="U21" s="4">
        <v>43318</v>
      </c>
      <c r="V21" s="5">
        <v>9845930585</v>
      </c>
      <c r="W21" s="6" t="s">
        <v>86</v>
      </c>
      <c r="X21" s="5" t="s">
        <v>31</v>
      </c>
      <c r="Y21" s="6" t="s">
        <v>32</v>
      </c>
      <c r="Z21" s="5" t="s">
        <v>60</v>
      </c>
      <c r="AA21" s="6" t="s">
        <v>59</v>
      </c>
      <c r="AB21" s="7">
        <v>5.1760400000000005E-2</v>
      </c>
      <c r="AD21" s="8"/>
      <c r="AF21" s="8"/>
      <c r="AG21" s="8"/>
    </row>
    <row r="22" spans="1:33" x14ac:dyDescent="0.2">
      <c r="A22" s="12">
        <v>6174</v>
      </c>
      <c r="B22" s="13" t="s">
        <v>38</v>
      </c>
      <c r="C22" s="13">
        <v>43385</v>
      </c>
      <c r="D22" s="5">
        <v>124</v>
      </c>
      <c r="E22" s="6" t="s">
        <v>68</v>
      </c>
      <c r="F22" s="5" t="s">
        <v>83</v>
      </c>
      <c r="G22" s="6" t="s">
        <v>82</v>
      </c>
      <c r="H22" s="5" t="str">
        <f>"000004"</f>
        <v>000004</v>
      </c>
      <c r="I22" s="4">
        <v>42977</v>
      </c>
      <c r="J22" s="5" t="str">
        <f>""</f>
        <v/>
      </c>
      <c r="K22" s="4"/>
      <c r="L22" s="5" t="str">
        <f>""</f>
        <v/>
      </c>
      <c r="M22" s="4"/>
      <c r="N22" s="5">
        <v>17</v>
      </c>
      <c r="O22" s="5" t="str">
        <f>""</f>
        <v/>
      </c>
      <c r="P22" s="4"/>
      <c r="Q22" s="7">
        <v>98.907200000000003</v>
      </c>
      <c r="R22" s="7">
        <v>2.8683000000000001</v>
      </c>
      <c r="S22" s="7">
        <v>96.038899999999998</v>
      </c>
      <c r="T22" s="5">
        <v>228</v>
      </c>
      <c r="U22" s="4">
        <v>43385</v>
      </c>
      <c r="V22" s="5">
        <v>9980333000</v>
      </c>
      <c r="W22" s="6" t="s">
        <v>81</v>
      </c>
      <c r="X22" s="5" t="s">
        <v>28</v>
      </c>
      <c r="Y22" s="6" t="s">
        <v>29</v>
      </c>
      <c r="Z22" s="5" t="s">
        <v>60</v>
      </c>
      <c r="AA22" s="6" t="s">
        <v>59</v>
      </c>
      <c r="AB22" s="7">
        <f>Q22/100</f>
        <v>0.98907200000000006</v>
      </c>
      <c r="AD22" s="8"/>
      <c r="AF22" s="8"/>
      <c r="AG22" s="8"/>
    </row>
    <row r="23" spans="1:33" x14ac:dyDescent="0.2">
      <c r="A23" s="12">
        <v>6175</v>
      </c>
      <c r="B23" s="13" t="s">
        <v>38</v>
      </c>
      <c r="C23" s="13">
        <v>43385</v>
      </c>
      <c r="D23" s="5">
        <v>124</v>
      </c>
      <c r="E23" s="6" t="s">
        <v>68</v>
      </c>
      <c r="F23" s="5" t="s">
        <v>83</v>
      </c>
      <c r="G23" s="6" t="s">
        <v>82</v>
      </c>
      <c r="H23" s="5" t="str">
        <f>"000004"</f>
        <v>000004</v>
      </c>
      <c r="I23" s="4">
        <v>42977</v>
      </c>
      <c r="J23" s="5" t="str">
        <f>""</f>
        <v/>
      </c>
      <c r="K23" s="4"/>
      <c r="L23" s="5" t="str">
        <f>""</f>
        <v/>
      </c>
      <c r="M23" s="4"/>
      <c r="N23" s="5">
        <v>17</v>
      </c>
      <c r="O23" s="5" t="str">
        <f>""</f>
        <v/>
      </c>
      <c r="P23" s="4"/>
      <c r="Q23" s="7">
        <v>98.907200000000003</v>
      </c>
      <c r="R23" s="7">
        <v>2.8683000000000001</v>
      </c>
      <c r="S23" s="7">
        <v>96.038899999999998</v>
      </c>
      <c r="T23" s="5">
        <v>228</v>
      </c>
      <c r="U23" s="4">
        <v>43385</v>
      </c>
      <c r="V23" s="5">
        <v>9980333000</v>
      </c>
      <c r="W23" s="6" t="s">
        <v>81</v>
      </c>
      <c r="X23" s="5" t="s">
        <v>28</v>
      </c>
      <c r="Y23" s="6" t="s">
        <v>29</v>
      </c>
      <c r="Z23" s="5" t="s">
        <v>60</v>
      </c>
      <c r="AA23" s="6" t="s">
        <v>59</v>
      </c>
      <c r="AB23" s="7">
        <f>Q23/100</f>
        <v>0.98907200000000006</v>
      </c>
      <c r="AD23" s="8"/>
      <c r="AF23" s="8"/>
      <c r="AG23" s="8"/>
    </row>
    <row r="24" spans="1:33" x14ac:dyDescent="0.2">
      <c r="A24" s="12">
        <v>6176</v>
      </c>
      <c r="B24" s="13" t="s">
        <v>38</v>
      </c>
      <c r="C24" s="13">
        <v>43385</v>
      </c>
      <c r="D24" s="5">
        <v>124</v>
      </c>
      <c r="E24" s="6" t="s">
        <v>68</v>
      </c>
      <c r="F24" s="5" t="s">
        <v>85</v>
      </c>
      <c r="G24" s="6" t="s">
        <v>84</v>
      </c>
      <c r="H24" s="5" t="str">
        <f>"00047a"</f>
        <v>00047a</v>
      </c>
      <c r="I24" s="4">
        <v>42506</v>
      </c>
      <c r="J24" s="5" t="str">
        <f>"000088"</f>
        <v>000088</v>
      </c>
      <c r="K24" s="4">
        <v>42581</v>
      </c>
      <c r="L24" s="5" t="str">
        <f>"000188"</f>
        <v>000188</v>
      </c>
      <c r="M24" s="4">
        <v>42581</v>
      </c>
      <c r="N24" s="5">
        <v>16</v>
      </c>
      <c r="O24" s="5" t="str">
        <f>"006093"</f>
        <v>006093</v>
      </c>
      <c r="P24" s="4">
        <v>43374</v>
      </c>
      <c r="Q24" s="7">
        <v>22.62</v>
      </c>
      <c r="R24" s="7">
        <v>3.1891500000000002</v>
      </c>
      <c r="S24" s="7">
        <v>19.43085</v>
      </c>
      <c r="T24" s="5">
        <v>231</v>
      </c>
      <c r="U24" s="4">
        <v>43385</v>
      </c>
      <c r="V24" s="5">
        <v>7411646287</v>
      </c>
      <c r="W24" s="6" t="s">
        <v>62</v>
      </c>
      <c r="X24" s="5" t="s">
        <v>31</v>
      </c>
      <c r="Y24" s="6" t="s">
        <v>32</v>
      </c>
      <c r="Z24" s="5" t="s">
        <v>60</v>
      </c>
      <c r="AA24" s="6" t="s">
        <v>59</v>
      </c>
      <c r="AB24" s="7">
        <f>Q24/100</f>
        <v>0.22620000000000001</v>
      </c>
      <c r="AD24" s="8"/>
      <c r="AF24" s="8"/>
      <c r="AG24" s="8"/>
    </row>
    <row r="25" spans="1:33" x14ac:dyDescent="0.2">
      <c r="A25" s="12">
        <v>6177</v>
      </c>
      <c r="B25" s="13" t="s">
        <v>38</v>
      </c>
      <c r="C25" s="13">
        <v>43385</v>
      </c>
      <c r="D25" s="5">
        <v>124</v>
      </c>
      <c r="E25" s="6" t="s">
        <v>68</v>
      </c>
      <c r="F25" s="5" t="s">
        <v>83</v>
      </c>
      <c r="G25" s="6" t="s">
        <v>82</v>
      </c>
      <c r="H25" s="5" t="str">
        <f>"000004"</f>
        <v>000004</v>
      </c>
      <c r="I25" s="4">
        <v>42977</v>
      </c>
      <c r="J25" s="5" t="str">
        <f>""</f>
        <v/>
      </c>
      <c r="K25" s="4"/>
      <c r="L25" s="5" t="str">
        <f>""</f>
        <v/>
      </c>
      <c r="M25" s="4"/>
      <c r="N25" s="5">
        <v>17</v>
      </c>
      <c r="O25" s="5" t="str">
        <f>""</f>
        <v/>
      </c>
      <c r="P25" s="4"/>
      <c r="Q25" s="7">
        <v>57.9</v>
      </c>
      <c r="R25" s="7">
        <v>2.085</v>
      </c>
      <c r="S25" s="7">
        <v>55.814999999999998</v>
      </c>
      <c r="T25" s="5">
        <v>232</v>
      </c>
      <c r="U25" s="4">
        <v>43385</v>
      </c>
      <c r="V25" s="5">
        <v>9980333000</v>
      </c>
      <c r="W25" s="6" t="s">
        <v>81</v>
      </c>
      <c r="X25" s="5" t="s">
        <v>28</v>
      </c>
      <c r="Y25" s="6" t="s">
        <v>29</v>
      </c>
      <c r="Z25" s="5" t="s">
        <v>60</v>
      </c>
      <c r="AA25" s="6" t="s">
        <v>59</v>
      </c>
      <c r="AB25" s="7">
        <f>Q25/100</f>
        <v>0.57899999999999996</v>
      </c>
      <c r="AD25" s="8"/>
      <c r="AF25" s="8"/>
      <c r="AG25" s="8"/>
    </row>
    <row r="26" spans="1:33" x14ac:dyDescent="0.2">
      <c r="A26" s="12">
        <v>6178</v>
      </c>
      <c r="B26" s="13" t="s">
        <v>38</v>
      </c>
      <c r="C26" s="13">
        <v>43385</v>
      </c>
      <c r="D26" s="5">
        <v>124</v>
      </c>
      <c r="E26" s="6" t="s">
        <v>68</v>
      </c>
      <c r="F26" s="5" t="s">
        <v>83</v>
      </c>
      <c r="G26" s="6" t="s">
        <v>82</v>
      </c>
      <c r="H26" s="5" t="str">
        <f>"000004"</f>
        <v>000004</v>
      </c>
      <c r="I26" s="4">
        <v>42977</v>
      </c>
      <c r="J26" s="5" t="str">
        <f>""</f>
        <v/>
      </c>
      <c r="K26" s="4"/>
      <c r="L26" s="5" t="str">
        <f>""</f>
        <v/>
      </c>
      <c r="M26" s="4"/>
      <c r="N26" s="5">
        <v>17</v>
      </c>
      <c r="O26" s="5" t="str">
        <f>""</f>
        <v/>
      </c>
      <c r="P26" s="4"/>
      <c r="Q26" s="7">
        <v>33.548580000000001</v>
      </c>
      <c r="R26" s="7">
        <v>1.0400199999999999</v>
      </c>
      <c r="S26" s="7">
        <v>32.508560000000003</v>
      </c>
      <c r="T26" s="5">
        <v>232</v>
      </c>
      <c r="U26" s="4">
        <v>43385</v>
      </c>
      <c r="V26" s="5">
        <v>9980333000</v>
      </c>
      <c r="W26" s="6" t="s">
        <v>81</v>
      </c>
      <c r="X26" s="5" t="s">
        <v>28</v>
      </c>
      <c r="Y26" s="6" t="s">
        <v>29</v>
      </c>
      <c r="Z26" s="5" t="s">
        <v>60</v>
      </c>
      <c r="AA26" s="6" t="s">
        <v>59</v>
      </c>
      <c r="AB26" s="7">
        <f>Q26/100</f>
        <v>0.3354858</v>
      </c>
      <c r="AD26" s="8"/>
      <c r="AF26" s="8"/>
      <c r="AG26" s="8"/>
    </row>
    <row r="27" spans="1:33" x14ac:dyDescent="0.2">
      <c r="A27" s="12">
        <v>6179</v>
      </c>
      <c r="B27" s="13" t="s">
        <v>38</v>
      </c>
      <c r="C27" s="13">
        <v>43385</v>
      </c>
      <c r="D27" s="5">
        <v>124</v>
      </c>
      <c r="E27" s="6" t="s">
        <v>68</v>
      </c>
      <c r="F27" s="5" t="s">
        <v>83</v>
      </c>
      <c r="G27" s="6" t="s">
        <v>82</v>
      </c>
      <c r="H27" s="5" t="str">
        <f>"000004"</f>
        <v>000004</v>
      </c>
      <c r="I27" s="4">
        <v>42977</v>
      </c>
      <c r="J27" s="5" t="str">
        <f>""</f>
        <v/>
      </c>
      <c r="K27" s="4"/>
      <c r="L27" s="5" t="str">
        <f>""</f>
        <v/>
      </c>
      <c r="M27" s="4"/>
      <c r="N27" s="5">
        <v>17</v>
      </c>
      <c r="O27" s="5" t="str">
        <f>""</f>
        <v/>
      </c>
      <c r="P27" s="4"/>
      <c r="Q27" s="7">
        <v>36.944580000000002</v>
      </c>
      <c r="R27" s="7">
        <v>1.1453</v>
      </c>
      <c r="S27" s="7">
        <v>35.799280000000003</v>
      </c>
      <c r="T27" s="5">
        <v>232</v>
      </c>
      <c r="U27" s="4">
        <v>43385</v>
      </c>
      <c r="V27" s="5">
        <v>9980333000</v>
      </c>
      <c r="W27" s="6" t="s">
        <v>81</v>
      </c>
      <c r="X27" s="5" t="s">
        <v>28</v>
      </c>
      <c r="Y27" s="6" t="s">
        <v>29</v>
      </c>
      <c r="Z27" s="5" t="s">
        <v>60</v>
      </c>
      <c r="AA27" s="6" t="s">
        <v>59</v>
      </c>
      <c r="AB27" s="7">
        <f>Q27/100</f>
        <v>0.36944580000000005</v>
      </c>
      <c r="AD27" s="8"/>
      <c r="AF27" s="8"/>
      <c r="AG27" s="8"/>
    </row>
    <row r="28" spans="1:33" x14ac:dyDescent="0.2">
      <c r="A28" s="12">
        <v>6584</v>
      </c>
      <c r="B28" s="13" t="s">
        <v>38</v>
      </c>
      <c r="C28" s="13">
        <v>43389</v>
      </c>
      <c r="D28" s="5">
        <v>124</v>
      </c>
      <c r="E28" s="6" t="s">
        <v>68</v>
      </c>
      <c r="F28" s="5" t="s">
        <v>83</v>
      </c>
      <c r="G28" s="6" t="s">
        <v>82</v>
      </c>
      <c r="H28" s="5" t="str">
        <f>"000004"</f>
        <v>000004</v>
      </c>
      <c r="I28" s="4">
        <v>42977</v>
      </c>
      <c r="J28" s="5" t="str">
        <f>""</f>
        <v/>
      </c>
      <c r="K28" s="4"/>
      <c r="L28" s="5" t="str">
        <f>""</f>
        <v/>
      </c>
      <c r="M28" s="4"/>
      <c r="N28" s="5">
        <v>17</v>
      </c>
      <c r="O28" s="5" t="str">
        <f>""</f>
        <v/>
      </c>
      <c r="P28" s="4"/>
      <c r="Q28" s="7">
        <v>191.0224</v>
      </c>
      <c r="R28" s="7">
        <v>6.4947499999999998</v>
      </c>
      <c r="S28" s="7">
        <v>184.52764999999999</v>
      </c>
      <c r="T28" s="5">
        <v>235</v>
      </c>
      <c r="U28" s="4">
        <v>43389</v>
      </c>
      <c r="V28" s="5">
        <v>9980333000</v>
      </c>
      <c r="W28" s="6" t="s">
        <v>81</v>
      </c>
      <c r="X28" s="5" t="s">
        <v>28</v>
      </c>
      <c r="Y28" s="6" t="s">
        <v>29</v>
      </c>
      <c r="Z28" s="5" t="s">
        <v>60</v>
      </c>
      <c r="AA28" s="6" t="s">
        <v>59</v>
      </c>
      <c r="AB28" s="7">
        <f>Q28/100</f>
        <v>1.9102240000000001</v>
      </c>
      <c r="AD28" s="8"/>
      <c r="AF28" s="8"/>
      <c r="AG28" s="8"/>
    </row>
    <row r="29" spans="1:33" x14ac:dyDescent="0.2">
      <c r="A29" s="12">
        <v>6585</v>
      </c>
      <c r="B29" s="13" t="s">
        <v>38</v>
      </c>
      <c r="C29" s="13">
        <v>43389</v>
      </c>
      <c r="D29" s="5">
        <v>124</v>
      </c>
      <c r="E29" s="6" t="s">
        <v>68</v>
      </c>
      <c r="F29" s="5" t="s">
        <v>83</v>
      </c>
      <c r="G29" s="6" t="s">
        <v>82</v>
      </c>
      <c r="H29" s="5" t="str">
        <f>"000004"</f>
        <v>000004</v>
      </c>
      <c r="I29" s="4">
        <v>42977</v>
      </c>
      <c r="J29" s="5" t="str">
        <f>""</f>
        <v/>
      </c>
      <c r="K29" s="4"/>
      <c r="L29" s="5" t="str">
        <f>""</f>
        <v/>
      </c>
      <c r="M29" s="4"/>
      <c r="N29" s="5">
        <v>17</v>
      </c>
      <c r="O29" s="5" t="str">
        <f>""</f>
        <v/>
      </c>
      <c r="P29" s="4"/>
      <c r="Q29" s="7">
        <v>91.480140000000006</v>
      </c>
      <c r="R29" s="7">
        <v>3.1102400000000001</v>
      </c>
      <c r="S29" s="7">
        <v>88.369900000000001</v>
      </c>
      <c r="T29" s="5">
        <v>235</v>
      </c>
      <c r="U29" s="4">
        <v>43389</v>
      </c>
      <c r="V29" s="5">
        <v>9980333000</v>
      </c>
      <c r="W29" s="6" t="s">
        <v>81</v>
      </c>
      <c r="X29" s="5" t="s">
        <v>28</v>
      </c>
      <c r="Y29" s="6" t="s">
        <v>29</v>
      </c>
      <c r="Z29" s="5" t="s">
        <v>60</v>
      </c>
      <c r="AA29" s="6" t="s">
        <v>59</v>
      </c>
      <c r="AB29" s="7">
        <f>Q29/100</f>
        <v>0.9148014000000001</v>
      </c>
      <c r="AD29" s="8"/>
      <c r="AF29" s="8"/>
      <c r="AG29" s="8"/>
    </row>
    <row r="30" spans="1:33" x14ac:dyDescent="0.2">
      <c r="A30" s="12">
        <v>6586</v>
      </c>
      <c r="B30" s="13" t="s">
        <v>38</v>
      </c>
      <c r="C30" s="13">
        <v>43389</v>
      </c>
      <c r="D30" s="5">
        <v>124</v>
      </c>
      <c r="E30" s="6" t="s">
        <v>68</v>
      </c>
      <c r="F30" s="5" t="s">
        <v>80</v>
      </c>
      <c r="G30" s="6" t="s">
        <v>79</v>
      </c>
      <c r="H30" s="5" t="str">
        <f>"000002"</f>
        <v>000002</v>
      </c>
      <c r="I30" s="4">
        <v>42845</v>
      </c>
      <c r="J30" s="5" t="str">
        <f>"09"</f>
        <v>09</v>
      </c>
      <c r="K30" s="4" t="s">
        <v>54</v>
      </c>
      <c r="L30" s="5" t="str">
        <f>"000007"</f>
        <v>000007</v>
      </c>
      <c r="M30" s="4">
        <v>42914</v>
      </c>
      <c r="N30" s="5">
        <v>17</v>
      </c>
      <c r="O30" s="5" t="str">
        <f>"006654"</f>
        <v>006654</v>
      </c>
      <c r="P30" s="4">
        <v>43385</v>
      </c>
      <c r="Q30" s="7">
        <v>19.980499999999999</v>
      </c>
      <c r="R30" s="7">
        <v>2.9447999999999999</v>
      </c>
      <c r="S30" s="7">
        <v>17.035699999999999</v>
      </c>
      <c r="T30" s="5">
        <v>239</v>
      </c>
      <c r="U30" s="4">
        <v>43389</v>
      </c>
      <c r="V30" s="5">
        <v>9900214207</v>
      </c>
      <c r="W30" s="6" t="s">
        <v>43</v>
      </c>
      <c r="X30" s="5" t="s">
        <v>53</v>
      </c>
      <c r="Y30" s="6" t="s">
        <v>52</v>
      </c>
      <c r="Z30" s="5" t="s">
        <v>58</v>
      </c>
      <c r="AA30" s="6" t="s">
        <v>57</v>
      </c>
      <c r="AB30" s="7">
        <f>Q30/100</f>
        <v>0.19980499999999998</v>
      </c>
      <c r="AD30" s="8"/>
      <c r="AF30" s="8"/>
      <c r="AG30" s="8"/>
    </row>
    <row r="31" spans="1:33" x14ac:dyDescent="0.2">
      <c r="A31" s="12">
        <v>7016</v>
      </c>
      <c r="B31" s="13" t="s">
        <v>38</v>
      </c>
      <c r="C31" s="13">
        <v>43403</v>
      </c>
      <c r="D31" s="5">
        <v>124</v>
      </c>
      <c r="E31" s="6" t="s">
        <v>68</v>
      </c>
      <c r="F31" s="5" t="s">
        <v>78</v>
      </c>
      <c r="G31" s="6" t="s">
        <v>77</v>
      </c>
      <c r="H31" s="5" t="str">
        <f>"00048a"</f>
        <v>00048a</v>
      </c>
      <c r="I31" s="4">
        <v>42506</v>
      </c>
      <c r="J31" s="5" t="str">
        <f>"000217"</f>
        <v>000217</v>
      </c>
      <c r="K31" s="4">
        <v>42598</v>
      </c>
      <c r="L31" s="5" t="str">
        <f>"000419"</f>
        <v>000419</v>
      </c>
      <c r="M31" s="4">
        <v>42726</v>
      </c>
      <c r="N31" s="5">
        <v>16</v>
      </c>
      <c r="O31" s="5" t="str">
        <f>"006916"</f>
        <v>006916</v>
      </c>
      <c r="P31" s="4">
        <v>43398</v>
      </c>
      <c r="Q31" s="7">
        <v>22.76</v>
      </c>
      <c r="R31" s="7">
        <v>2.8879000000000001</v>
      </c>
      <c r="S31" s="7">
        <v>19.8721</v>
      </c>
      <c r="T31" s="5">
        <v>254</v>
      </c>
      <c r="U31" s="4">
        <v>43403</v>
      </c>
      <c r="V31" s="5">
        <v>7411646287</v>
      </c>
      <c r="W31" s="6" t="s">
        <v>62</v>
      </c>
      <c r="X31" s="5" t="s">
        <v>45</v>
      </c>
      <c r="Y31" s="6" t="s">
        <v>44</v>
      </c>
      <c r="Z31" s="5" t="s">
        <v>60</v>
      </c>
      <c r="AA31" s="6" t="s">
        <v>59</v>
      </c>
      <c r="AB31" s="7">
        <f>Q31/100</f>
        <v>0.22760000000000002</v>
      </c>
      <c r="AD31" s="8"/>
      <c r="AF31" s="8"/>
      <c r="AG31" s="8"/>
    </row>
    <row r="32" spans="1:33" x14ac:dyDescent="0.2">
      <c r="A32" s="12">
        <v>7252</v>
      </c>
      <c r="B32" s="13" t="s">
        <v>49</v>
      </c>
      <c r="C32" s="13">
        <v>43420</v>
      </c>
      <c r="D32" s="5">
        <v>124</v>
      </c>
      <c r="E32" s="6" t="s">
        <v>68</v>
      </c>
      <c r="F32" s="5" t="s">
        <v>76</v>
      </c>
      <c r="G32" s="6" t="s">
        <v>75</v>
      </c>
      <c r="H32" s="5" t="str">
        <f>"000009"</f>
        <v>000009</v>
      </c>
      <c r="I32" s="4">
        <v>43284</v>
      </c>
      <c r="J32" s="5" t="str">
        <f>"000068"</f>
        <v>000068</v>
      </c>
      <c r="K32" s="4">
        <v>43398</v>
      </c>
      <c r="L32" s="5" t="str">
        <f>"000162"</f>
        <v>000162</v>
      </c>
      <c r="M32" s="4">
        <v>43398</v>
      </c>
      <c r="N32" s="5">
        <v>18</v>
      </c>
      <c r="O32" s="5" t="str">
        <f>"007333"</f>
        <v>007333</v>
      </c>
      <c r="P32" s="4">
        <v>43418</v>
      </c>
      <c r="Q32" s="7">
        <v>49.997999999999998</v>
      </c>
      <c r="R32" s="7">
        <v>6.4249599999999996</v>
      </c>
      <c r="S32" s="7">
        <v>43.573039999999999</v>
      </c>
      <c r="T32" s="5">
        <v>263</v>
      </c>
      <c r="U32" s="4">
        <v>43420</v>
      </c>
      <c r="V32" s="5">
        <v>9663330100</v>
      </c>
      <c r="W32" s="6" t="s">
        <v>42</v>
      </c>
      <c r="X32" s="5" t="s">
        <v>40</v>
      </c>
      <c r="Y32" s="6" t="s">
        <v>39</v>
      </c>
      <c r="Z32" s="5" t="s">
        <v>60</v>
      </c>
      <c r="AA32" s="6" t="s">
        <v>59</v>
      </c>
      <c r="AB32" s="7">
        <f>Q32/100</f>
        <v>0.49997999999999998</v>
      </c>
      <c r="AD32" s="8"/>
      <c r="AF32" s="8"/>
      <c r="AG32" s="8"/>
    </row>
    <row r="33" spans="1:33" x14ac:dyDescent="0.2">
      <c r="A33" s="12">
        <v>7439</v>
      </c>
      <c r="B33" s="13" t="s">
        <v>49</v>
      </c>
      <c r="C33" s="13">
        <v>43432</v>
      </c>
      <c r="D33" s="5">
        <v>124</v>
      </c>
      <c r="E33" s="6" t="s">
        <v>68</v>
      </c>
      <c r="F33" s="5" t="s">
        <v>74</v>
      </c>
      <c r="G33" s="6" t="s">
        <v>73</v>
      </c>
      <c r="H33" s="5" t="str">
        <f>"000199"</f>
        <v>000199</v>
      </c>
      <c r="I33" s="4">
        <v>43160</v>
      </c>
      <c r="J33" s="5" t="str">
        <f>"000071"</f>
        <v>000071</v>
      </c>
      <c r="K33" s="4">
        <v>43411</v>
      </c>
      <c r="L33" s="5" t="str">
        <f>"000170"</f>
        <v>000170</v>
      </c>
      <c r="M33" s="4">
        <v>43417</v>
      </c>
      <c r="N33" s="5">
        <v>18</v>
      </c>
      <c r="O33" s="5" t="str">
        <f>"007582"</f>
        <v>007582</v>
      </c>
      <c r="P33" s="4">
        <v>43427</v>
      </c>
      <c r="Q33" s="7">
        <v>14.98</v>
      </c>
      <c r="R33" s="7">
        <v>1.6809000000000001</v>
      </c>
      <c r="S33" s="7">
        <v>13.299099999999999</v>
      </c>
      <c r="T33" s="5">
        <v>277</v>
      </c>
      <c r="U33" s="4">
        <v>43432</v>
      </c>
      <c r="V33" s="5">
        <v>9513307766</v>
      </c>
      <c r="W33" s="6" t="s">
        <v>61</v>
      </c>
      <c r="X33" s="5" t="s">
        <v>40</v>
      </c>
      <c r="Y33" s="6" t="s">
        <v>39</v>
      </c>
      <c r="Z33" s="5" t="s">
        <v>60</v>
      </c>
      <c r="AA33" s="6" t="s">
        <v>59</v>
      </c>
      <c r="AB33" s="7">
        <f>Q33/100</f>
        <v>0.14980000000000002</v>
      </c>
      <c r="AD33" s="8"/>
      <c r="AF33" s="8"/>
      <c r="AG33" s="8"/>
    </row>
    <row r="34" spans="1:33" x14ac:dyDescent="0.2">
      <c r="A34" s="12">
        <v>7828</v>
      </c>
      <c r="B34" s="13" t="s">
        <v>37</v>
      </c>
      <c r="C34" s="13">
        <v>43449</v>
      </c>
      <c r="D34" s="5">
        <v>124</v>
      </c>
      <c r="E34" s="6" t="s">
        <v>68</v>
      </c>
      <c r="F34" s="5" t="s">
        <v>72</v>
      </c>
      <c r="G34" s="6" t="s">
        <v>71</v>
      </c>
      <c r="H34" s="5" t="str">
        <f>"000038"</f>
        <v>000038</v>
      </c>
      <c r="I34" s="4">
        <v>43313</v>
      </c>
      <c r="J34" s="5" t="str">
        <f>"000070"</f>
        <v>000070</v>
      </c>
      <c r="K34" s="4">
        <v>43411</v>
      </c>
      <c r="L34" s="5" t="str">
        <f>"000171"</f>
        <v>000171</v>
      </c>
      <c r="M34" s="4">
        <v>43417</v>
      </c>
      <c r="N34" s="5">
        <v>18</v>
      </c>
      <c r="O34" s="5" t="str">
        <f>"007676"</f>
        <v>007676</v>
      </c>
      <c r="P34" s="4">
        <v>43438</v>
      </c>
      <c r="Q34" s="7">
        <v>23.911999999999999</v>
      </c>
      <c r="R34" s="7">
        <v>2.9724300000000001</v>
      </c>
      <c r="S34" s="7">
        <v>20.93957</v>
      </c>
      <c r="T34" s="5">
        <v>293</v>
      </c>
      <c r="U34" s="4">
        <v>43449</v>
      </c>
      <c r="V34" s="5">
        <v>9945634696</v>
      </c>
      <c r="W34" s="6" t="s">
        <v>42</v>
      </c>
      <c r="X34" s="5" t="s">
        <v>51</v>
      </c>
      <c r="Y34" s="6" t="s">
        <v>50</v>
      </c>
      <c r="Z34" s="5" t="s">
        <v>60</v>
      </c>
      <c r="AA34" s="6" t="s">
        <v>59</v>
      </c>
      <c r="AB34" s="7">
        <f>Q34/100</f>
        <v>0.23912</v>
      </c>
      <c r="AD34" s="8"/>
      <c r="AF34" s="8"/>
      <c r="AG34" s="8"/>
    </row>
    <row r="35" spans="1:33" x14ac:dyDescent="0.2">
      <c r="A35" s="12">
        <v>7878</v>
      </c>
      <c r="B35" s="13" t="s">
        <v>37</v>
      </c>
      <c r="C35" s="13">
        <v>43453</v>
      </c>
      <c r="D35" s="5">
        <v>124</v>
      </c>
      <c r="E35" s="6" t="s">
        <v>68</v>
      </c>
      <c r="F35" s="5" t="s">
        <v>70</v>
      </c>
      <c r="G35" s="6" t="s">
        <v>69</v>
      </c>
      <c r="H35" s="5" t="str">
        <f>"000273"</f>
        <v>000273</v>
      </c>
      <c r="I35" s="4">
        <v>43432</v>
      </c>
      <c r="J35" s="5" t="str">
        <f>"000079"</f>
        <v>000079</v>
      </c>
      <c r="K35" s="4">
        <v>43432</v>
      </c>
      <c r="L35" s="5" t="str">
        <f>"000180"</f>
        <v>000180</v>
      </c>
      <c r="M35" s="4">
        <v>43432</v>
      </c>
      <c r="N35" s="5">
        <v>17</v>
      </c>
      <c r="O35" s="5" t="str">
        <f>"008076"</f>
        <v>008076</v>
      </c>
      <c r="P35" s="4">
        <v>43451</v>
      </c>
      <c r="Q35" s="7">
        <v>12.842000000000001</v>
      </c>
      <c r="R35" s="7">
        <v>1.6611499999999999</v>
      </c>
      <c r="S35" s="7">
        <v>11.18085</v>
      </c>
      <c r="T35" s="5">
        <v>296</v>
      </c>
      <c r="U35" s="4">
        <v>43453</v>
      </c>
      <c r="V35" s="5">
        <v>9980333000</v>
      </c>
      <c r="W35" s="6" t="s">
        <v>64</v>
      </c>
      <c r="X35" s="5" t="s">
        <v>35</v>
      </c>
      <c r="Y35" s="6" t="s">
        <v>36</v>
      </c>
      <c r="Z35" s="5" t="s">
        <v>60</v>
      </c>
      <c r="AA35" s="6" t="s">
        <v>59</v>
      </c>
      <c r="AB35" s="7">
        <f>Q35/100</f>
        <v>0.12842000000000001</v>
      </c>
      <c r="AD35" s="8"/>
      <c r="AF35" s="8"/>
      <c r="AG35" s="8"/>
    </row>
    <row r="36" spans="1:33" x14ac:dyDescent="0.2">
      <c r="A36" s="12">
        <v>8100</v>
      </c>
      <c r="B36" s="13" t="s">
        <v>37</v>
      </c>
      <c r="C36" s="13">
        <v>43462</v>
      </c>
      <c r="D36" s="5">
        <v>124</v>
      </c>
      <c r="E36" s="6" t="s">
        <v>68</v>
      </c>
      <c r="F36" s="5" t="s">
        <v>67</v>
      </c>
      <c r="G36" s="6" t="s">
        <v>66</v>
      </c>
      <c r="H36" s="5" t="str">
        <f>"000118"</f>
        <v>000118</v>
      </c>
      <c r="I36" s="4">
        <v>43136</v>
      </c>
      <c r="J36" s="5" t="str">
        <f>"000103"</f>
        <v>000103</v>
      </c>
      <c r="K36" s="4">
        <v>43183</v>
      </c>
      <c r="L36" s="5" t="str">
        <f>"000198"</f>
        <v>000198</v>
      </c>
      <c r="M36" s="4">
        <v>43185</v>
      </c>
      <c r="N36" s="5">
        <v>18</v>
      </c>
      <c r="O36" s="5" t="str">
        <f>"008165"</f>
        <v>008165</v>
      </c>
      <c r="P36" s="4">
        <v>43455</v>
      </c>
      <c r="Q36" s="7">
        <v>14.992000000000001</v>
      </c>
      <c r="R36" s="7">
        <v>1.6747000000000001</v>
      </c>
      <c r="S36" s="7">
        <v>13.317299999999999</v>
      </c>
      <c r="T36" s="5">
        <v>306</v>
      </c>
      <c r="U36" s="4">
        <v>43462</v>
      </c>
      <c r="V36" s="5">
        <v>9845930585</v>
      </c>
      <c r="W36" s="6" t="s">
        <v>61</v>
      </c>
      <c r="X36" s="5" t="s">
        <v>45</v>
      </c>
      <c r="Y36" s="6" t="s">
        <v>44</v>
      </c>
      <c r="Z36" s="5" t="s">
        <v>60</v>
      </c>
      <c r="AA36" s="6" t="s">
        <v>59</v>
      </c>
      <c r="AB36" s="7">
        <f>Q36/100</f>
        <v>0.14992</v>
      </c>
      <c r="AD36" s="8"/>
      <c r="AF36" s="8"/>
      <c r="AG3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2019-01-17T07:45:29Z</dcterms:modified>
</cp:coreProperties>
</file>