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1st April 2018 to 30th Sep 2018 BR Jobcode Tender WBB For ICMYC\BR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 i="1" l="1"/>
  <c r="J2" i="1"/>
  <c r="L2" i="1"/>
  <c r="O2" i="1"/>
  <c r="H3" i="1"/>
  <c r="J3" i="1"/>
  <c r="L3" i="1"/>
  <c r="O3" i="1"/>
  <c r="H4" i="1"/>
  <c r="J4" i="1"/>
  <c r="L4" i="1"/>
  <c r="O4" i="1"/>
  <c r="H5" i="1"/>
  <c r="J5" i="1"/>
  <c r="L5" i="1"/>
  <c r="O5" i="1"/>
  <c r="H6" i="1"/>
  <c r="J6" i="1"/>
  <c r="L6" i="1"/>
  <c r="O6" i="1"/>
  <c r="H7" i="1"/>
  <c r="J7" i="1"/>
  <c r="L7" i="1"/>
  <c r="O7" i="1"/>
  <c r="H8" i="1"/>
  <c r="J8" i="1"/>
  <c r="L8" i="1"/>
  <c r="O8" i="1"/>
  <c r="H9" i="1"/>
  <c r="J9" i="1"/>
  <c r="L9" i="1"/>
  <c r="O9" i="1"/>
  <c r="H10" i="1"/>
  <c r="J10" i="1"/>
  <c r="L10" i="1"/>
  <c r="O10" i="1"/>
  <c r="H11" i="1"/>
  <c r="J11" i="1"/>
  <c r="L11" i="1"/>
  <c r="O11" i="1"/>
  <c r="H12" i="1"/>
  <c r="J12" i="1"/>
  <c r="L12" i="1"/>
  <c r="O12" i="1"/>
  <c r="H13" i="1"/>
  <c r="J13" i="1"/>
  <c r="L13" i="1"/>
  <c r="O13" i="1"/>
  <c r="H14" i="1"/>
  <c r="J14" i="1"/>
  <c r="L14" i="1"/>
  <c r="O14" i="1"/>
  <c r="H15" i="1"/>
  <c r="J15" i="1"/>
  <c r="L15" i="1"/>
  <c r="O15" i="1"/>
  <c r="H16" i="1"/>
  <c r="J16" i="1"/>
  <c r="L16" i="1"/>
  <c r="O16" i="1"/>
  <c r="H17" i="1"/>
  <c r="J17" i="1"/>
  <c r="L17" i="1"/>
  <c r="O17" i="1"/>
  <c r="H18" i="1"/>
  <c r="J18" i="1"/>
  <c r="L18" i="1"/>
  <c r="O18" i="1"/>
  <c r="H19" i="1"/>
  <c r="J19" i="1"/>
  <c r="L19" i="1"/>
  <c r="O19" i="1"/>
  <c r="H20" i="1"/>
  <c r="J20" i="1"/>
  <c r="L20" i="1"/>
  <c r="O20" i="1"/>
  <c r="H21" i="1"/>
  <c r="J21" i="1"/>
  <c r="L21" i="1"/>
  <c r="O21" i="1"/>
  <c r="H22" i="1"/>
  <c r="J22" i="1"/>
  <c r="L22" i="1"/>
  <c r="O22" i="1"/>
  <c r="H23" i="1"/>
  <c r="J23" i="1"/>
  <c r="L23" i="1"/>
  <c r="O23" i="1"/>
  <c r="H24" i="1"/>
  <c r="J24" i="1"/>
  <c r="L24" i="1"/>
  <c r="O24" i="1"/>
  <c r="H25" i="1"/>
  <c r="J25" i="1"/>
  <c r="L25" i="1"/>
  <c r="O25" i="1"/>
  <c r="AB25" i="1"/>
  <c r="H26" i="1"/>
  <c r="J26" i="1"/>
  <c r="L26" i="1"/>
  <c r="O26" i="1"/>
  <c r="AB26" i="1"/>
  <c r="H27" i="1"/>
  <c r="J27" i="1"/>
  <c r="L27" i="1"/>
  <c r="O27" i="1"/>
  <c r="AB27" i="1"/>
  <c r="H28" i="1"/>
  <c r="J28" i="1"/>
  <c r="L28" i="1"/>
  <c r="O28" i="1"/>
  <c r="AB28" i="1"/>
  <c r="H29" i="1"/>
  <c r="J29" i="1"/>
  <c r="L29" i="1"/>
  <c r="O29" i="1"/>
  <c r="AB29" i="1"/>
  <c r="H30" i="1"/>
  <c r="J30" i="1"/>
  <c r="L30" i="1"/>
  <c r="O30" i="1"/>
  <c r="AB30" i="1"/>
  <c r="H31" i="1"/>
  <c r="J31" i="1"/>
  <c r="L31" i="1"/>
  <c r="O31" i="1"/>
  <c r="AB31" i="1"/>
  <c r="H32" i="1"/>
  <c r="J32" i="1"/>
  <c r="L32" i="1"/>
  <c r="O32" i="1"/>
  <c r="AB32" i="1"/>
  <c r="H33" i="1"/>
  <c r="J33" i="1"/>
  <c r="L33" i="1"/>
  <c r="O33" i="1"/>
  <c r="AB33" i="1"/>
</calcChain>
</file>

<file path=xl/sharedStrings.xml><?xml version="1.0" encoding="utf-8"?>
<sst xmlns="http://schemas.openxmlformats.org/spreadsheetml/2006/main" count="316" uniqueCount="129">
  <si>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</si>
  <si>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</si>
  <si>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</si>
  <si>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</si>
  <si>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</si>
  <si>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</si>
  <si>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</si>
  <si>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</si>
  <si>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</si>
  <si>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</si>
  <si>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</si>
  <si>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</si>
  <si>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</si>
  <si>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</si>
  <si>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</si>
  <si>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</si>
  <si>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</si>
  <si>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</si>
  <si>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</si>
  <si>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</si>
  <si>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</si>
  <si>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</si>
  <si>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</si>
  <si>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</si>
  <si>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</si>
  <si>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</si>
  <si>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</si>
  <si>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</si>
  <si>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P3158</t>
  </si>
  <si>
    <t>SIP Infrastructure Project works</t>
  </si>
  <si>
    <t>August</t>
  </si>
  <si>
    <t>P1771</t>
  </si>
  <si>
    <t>Zone Works - POW Works</t>
  </si>
  <si>
    <t>July</t>
  </si>
  <si>
    <t>P0300</t>
  </si>
  <si>
    <t>M and R to Street Lights - Replacement of Burnt Bulbs etc. (Package)</t>
  </si>
  <si>
    <t>May</t>
  </si>
  <si>
    <t>September</t>
  </si>
  <si>
    <t>December</t>
  </si>
  <si>
    <t>October</t>
  </si>
  <si>
    <t xml:space="preserve"> Assistant Executive Engineer Electrical West Zone</t>
  </si>
  <si>
    <t>ddo209</t>
  </si>
  <si>
    <t>State Finance Commission Untied Grant Works</t>
  </si>
  <si>
    <t>P3111</t>
  </si>
  <si>
    <t>April</t>
  </si>
  <si>
    <t>Water Supply New Areas</t>
  </si>
  <si>
    <t>P1802</t>
  </si>
  <si>
    <t>June</t>
  </si>
  <si>
    <t>Works sanctioned by Dy. Mayor</t>
  </si>
  <si>
    <t>P2178</t>
  </si>
  <si>
    <t>Works sanctioned by Hon Mayor</t>
  </si>
  <si>
    <t>P0190</t>
  </si>
  <si>
    <t xml:space="preserve"> Executive Engineer SWM 1 Central Zone</t>
  </si>
  <si>
    <t>ddo326</t>
  </si>
  <si>
    <t>Executive Engineer, KRIDL</t>
  </si>
  <si>
    <t xml:space="preserve"> Assistant Executive Engineer Govidaraj Nagar West Zone</t>
  </si>
  <si>
    <t>ddo267</t>
  </si>
  <si>
    <t>Technical Manager West KRIDL</t>
  </si>
  <si>
    <t xml:space="preserve">The Executive Engineer 2 </t>
  </si>
  <si>
    <t>BVH Consulting Engineers</t>
  </si>
  <si>
    <t xml:space="preserve"> Executive Engineer Project West Zone</t>
  </si>
  <si>
    <t>ddo197</t>
  </si>
  <si>
    <t>N S Nayak and Sons prop Sheshagiri Narayana Nayak</t>
  </si>
  <si>
    <t>Landscape Development Of Parks/Medians/Boulevants and Circles(Janoodya Works)</t>
  </si>
  <si>
    <t>P0311</t>
  </si>
  <si>
    <t>14th Finance Commission Works - Drinking Water</t>
  </si>
  <si>
    <t>P3293</t>
  </si>
  <si>
    <t>14th Finance Commission Works - Providing Street Lights and Maintenance</t>
  </si>
  <si>
    <t>P3290</t>
  </si>
  <si>
    <t>Technical manager West KRIDL</t>
  </si>
  <si>
    <t>M and R to Electrical Crematoria</t>
  </si>
  <si>
    <t>P0287</t>
  </si>
  <si>
    <t>Drilling and maintainance of Borwell in ward no-125 Marenahalli in ward juridiction</t>
  </si>
  <si>
    <t>125-18-000007</t>
  </si>
  <si>
    <t>Marena Halli</t>
  </si>
  <si>
    <t>M/s Chinmaye Constructions Prop R Nagaraj</t>
  </si>
  <si>
    <t>Development of Amarjyothi nagara Park in Ward No. 125, Marenahalli</t>
  </si>
  <si>
    <t>125-17-000021</t>
  </si>
  <si>
    <t>Sudhakara N K</t>
  </si>
  <si>
    <t>Providing M S ornamental grill to Saraswathinagara park in Ward No. 125</t>
  </si>
  <si>
    <t>125-16-000007</t>
  </si>
  <si>
    <t>Bhagya Nagaraj</t>
  </si>
  <si>
    <t>Improvemetns to drain from 1st Main to 2nd Main in Marenahalli village limit in Ward No.125</t>
  </si>
  <si>
    <t>125-17-000016</t>
  </si>
  <si>
    <t>Providing Asphalting and Improvements to Drain in KGS Layout Binny Layout Central Excise Layout and Sarawathi Nagar ward no 125</t>
  </si>
  <si>
    <t>125-17-000011</t>
  </si>
  <si>
    <t>Providing GYM equipments and other development works at Binny park and construction of yoga platforms and shelters other development works at MC Layout park near (Udaya school) in ward no 125</t>
  </si>
  <si>
    <t>125-17-000041</t>
  </si>
  <si>
    <t>Sunil</t>
  </si>
  <si>
    <t>Maintainance of Ward Office Building located at 16th Main, M.C. Layout in ward No. 125</t>
  </si>
  <si>
    <t>125-16-000005</t>
  </si>
  <si>
    <t>Executive Engineer -2 KRIDL</t>
  </si>
  <si>
    <t xml:space="preserve">Improvement street light and energy sever system in ward No.125, Marenahalli. </t>
  </si>
  <si>
    <t>125-18-000014</t>
  </si>
  <si>
    <t>C Govindaraju</t>
  </si>
  <si>
    <t>Providing gym Equipments in ward No.125</t>
  </si>
  <si>
    <t>125-17-000018</t>
  </si>
  <si>
    <t>Development of Bulleward park in ward no-125 (Balance work)</t>
  </si>
  <si>
    <t>125-17-000024</t>
  </si>
  <si>
    <t>Ganga Enterprises</t>
  </si>
  <si>
    <t>Annual Operation And maintenance Of Street Lights at Marenahalli and Maruthimandira in Ward No- 125 and 126</t>
  </si>
  <si>
    <t>125-16-000001</t>
  </si>
  <si>
    <t>Providing Name Board and Stickers in ward no. 125 in Govindarajanagara Consitutuency</t>
  </si>
  <si>
    <t>125-18-000010</t>
  </si>
  <si>
    <t>K Hemanthkumar</t>
  </si>
  <si>
    <t>Resetting of Drain Slabs, providing missing slabs and Painting to Kerb Stones in ward No. 125</t>
  </si>
  <si>
    <t>125-16-000009</t>
  </si>
  <si>
    <t>Ward Mentainance using Private Labours and Tractor for 8 months in ward No. 125</t>
  </si>
  <si>
    <t>125-16-000010</t>
  </si>
  <si>
    <t>Ms Sri Hari Electricals</t>
  </si>
  <si>
    <t>Providing Additional Street lights fittings/ lights to Park / Play Ground, UG Cable, Panel Box and connected Accessories to Marenahalli in ward no 125</t>
  </si>
  <si>
    <t>125-16-000017</t>
  </si>
  <si>
    <t>Development of drains and footpath and Asphalting for Bad Sufaces of road in Maranahalli ward no.125</t>
  </si>
  <si>
    <t>125-17-000010</t>
  </si>
  <si>
    <t>Providing CC cAmera and in ward no 103,104,105,106,and 125 in Govindarajanagara Sub-Division</t>
  </si>
  <si>
    <t>125-18-000004</t>
  </si>
  <si>
    <t>Providing Borewells and pipelines in wardno 125 Marenahalli</t>
  </si>
  <si>
    <t>125-18-000013</t>
  </si>
  <si>
    <t>G Mahendra M/s Sree Manojava Enterprises</t>
  </si>
  <si>
    <t>Providing Sanitary Pipelines in Marenahalli ward Jurdiction in ward No. 125</t>
  </si>
  <si>
    <t>125-16-000012</t>
  </si>
  <si>
    <t xml:space="preserve">The Executive Engineer </t>
  </si>
  <si>
    <t>Development and providing children play equipments at MC Layout park in ward no 125</t>
  </si>
  <si>
    <t>125-17-000002</t>
  </si>
  <si>
    <t>The Executive Engineer-2</t>
  </si>
  <si>
    <t>Providing MS Security grill and other developmental works at Binny Park in Binny layout in ward no 125</t>
  </si>
  <si>
    <t>125-17-000001</t>
  </si>
  <si>
    <t>Drilling of borewells and providing pipeline in ward no 125 Marenahalli and surroundings area .</t>
  </si>
  <si>
    <t>125-18-000003</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</si>
</sst>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2" fontId="2" fillId="0" borderId="1" xfId="0" applyNumberFormat="1" applyFont="1" applyBorder="1" applyAlignment="1">
      <alignment horizontal="right"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3"/>
  <sheetViews>
    <sheetView tabSelected="1" workbookViewId="0">
      <selection activeCell="A2" sqref="A2:XFD33"/>
    </sheetView>
  </sheetViews>
  <sheetFormatPr defaultRowHeight="12.75" x14ac:dyDescent="0.2"/>
  <cols>
    <col min="1" max="1" width="5.42578125" style="9" bestFit="1" customWidth="1"/>
    <col min="2" max="2" width="9.140625" style="9"/>
    <col min="3" max="3" width="9.5703125" style="9" bestFit="1" customWidth="1"/>
    <col min="4" max="4" width="8.42578125" style="9" bestFit="1" customWidth="1"/>
    <col min="5" max="5" width="16.28515625" style="10" bestFit="1" customWidth="1"/>
    <col min="6" max="6" width="13.28515625" style="10" bestFit="1" customWidth="1"/>
    <col min="7" max="7" width="29.7109375" style="10" customWidth="1"/>
    <col min="8" max="8" width="9.140625" style="10"/>
    <col min="9" max="9" width="9.140625" style="9"/>
    <col min="10" max="10" width="9.140625" style="8"/>
    <col min="11" max="20" width="9.140625" style="9"/>
    <col min="21" max="23" width="9.140625" style="11"/>
    <col min="24" max="26" width="9.140625" style="9"/>
    <col min="27" max="27" width="9.140625" style="8"/>
    <col min="28" max="28" width="9.140625" style="9"/>
    <col min="29" max="29" width="9.140625" style="8"/>
    <col min="30" max="30" width="9.140625" style="9"/>
    <col min="31" max="31" width="9.140625" style="8"/>
    <col min="32" max="33" width="9.140625" style="9"/>
    <col min="34" max="16384" width="9.140625" style="8"/>
  </cols>
  <sheetData>
    <row r="1" spans="1:33" s="3" customFormat="1" ht="26.25" customHeight="1" x14ac:dyDescent="0.2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33" x14ac:dyDescent="0.2">
      <c r="A2" s="12">
        <v>261</v>
      </c>
      <c r="B2" s="13" t="s">
        <v>44</v>
      </c>
      <c r="C2" s="13">
        <v>43196</v>
      </c>
      <c r="D2" s="5">
        <v>125</v>
      </c>
      <c r="E2" s="6" t="s">
        <v>74</v>
      </c>
      <c r="F2" s="5" t="s">
        <v>85</v>
      </c>
      <c r="G2" s="6" t="s">
        <v>84</v>
      </c>
      <c r="H2" s="5" t="str">
        <f>"000294"</f>
        <v>000294</v>
      </c>
      <c r="I2" s="4">
        <v>43171</v>
      </c>
      <c r="J2" s="5" t="str">
        <f>"000024"</f>
        <v>000024</v>
      </c>
      <c r="K2" s="4">
        <v>43235</v>
      </c>
      <c r="L2" s="5" t="str">
        <f>"000043"</f>
        <v>000043</v>
      </c>
      <c r="M2" s="4">
        <v>43235</v>
      </c>
      <c r="N2" s="5">
        <v>17</v>
      </c>
      <c r="O2" s="5" t="str">
        <f>"002342"</f>
        <v>002342</v>
      </c>
      <c r="P2" s="4">
        <v>43262</v>
      </c>
      <c r="Q2" s="7">
        <v>65.500810000000001</v>
      </c>
      <c r="R2" s="7">
        <v>2.6861199999999998</v>
      </c>
      <c r="S2" s="7">
        <v>62.814689999999999</v>
      </c>
      <c r="T2" s="5">
        <v>7</v>
      </c>
      <c r="U2" s="4">
        <v>43196</v>
      </c>
      <c r="V2" s="5">
        <v>9845222227</v>
      </c>
      <c r="W2" s="6" t="s">
        <v>62</v>
      </c>
      <c r="X2" s="5" t="s">
        <v>28</v>
      </c>
      <c r="Y2" s="6" t="s">
        <v>29</v>
      </c>
      <c r="Z2" s="5" t="s">
        <v>56</v>
      </c>
      <c r="AA2" s="6" t="s">
        <v>55</v>
      </c>
      <c r="AB2" s="7">
        <v>0.65500809999999998</v>
      </c>
      <c r="AD2" s="8"/>
      <c r="AF2" s="8"/>
      <c r="AG2" s="8"/>
    </row>
    <row r="3" spans="1:33" x14ac:dyDescent="0.2">
      <c r="A3" s="12">
        <v>262</v>
      </c>
      <c r="B3" s="13" t="s">
        <v>44</v>
      </c>
      <c r="C3" s="13">
        <v>43196</v>
      </c>
      <c r="D3" s="5">
        <v>125</v>
      </c>
      <c r="E3" s="6" t="s">
        <v>74</v>
      </c>
      <c r="F3" s="5" t="s">
        <v>113</v>
      </c>
      <c r="G3" s="6" t="s">
        <v>112</v>
      </c>
      <c r="H3" s="5" t="str">
        <f>"000293"</f>
        <v>000293</v>
      </c>
      <c r="I3" s="4">
        <v>43171</v>
      </c>
      <c r="J3" s="5" t="str">
        <f>"000025"</f>
        <v>000025</v>
      </c>
      <c r="K3" s="4">
        <v>43235</v>
      </c>
      <c r="L3" s="5" t="str">
        <f>"000042"</f>
        <v>000042</v>
      </c>
      <c r="M3" s="4">
        <v>43235</v>
      </c>
      <c r="N3" s="5">
        <v>17</v>
      </c>
      <c r="O3" s="5" t="str">
        <f>"002343"</f>
        <v>002343</v>
      </c>
      <c r="P3" s="4">
        <v>43262</v>
      </c>
      <c r="Q3" s="7">
        <v>94.096999999999994</v>
      </c>
      <c r="R3" s="7">
        <v>3.8576100000000002</v>
      </c>
      <c r="S3" s="7">
        <v>90.23939</v>
      </c>
      <c r="T3" s="5">
        <v>7</v>
      </c>
      <c r="U3" s="4">
        <v>43196</v>
      </c>
      <c r="V3" s="5">
        <v>9845222227</v>
      </c>
      <c r="W3" s="6" t="s">
        <v>62</v>
      </c>
      <c r="X3" s="5" t="s">
        <v>28</v>
      </c>
      <c r="Y3" s="6" t="s">
        <v>29</v>
      </c>
      <c r="Z3" s="5" t="s">
        <v>56</v>
      </c>
      <c r="AA3" s="6" t="s">
        <v>55</v>
      </c>
      <c r="AB3" s="7">
        <v>0.94096999999999997</v>
      </c>
      <c r="AD3" s="8"/>
      <c r="AF3" s="8"/>
      <c r="AG3" s="8"/>
    </row>
    <row r="4" spans="1:33" x14ac:dyDescent="0.2">
      <c r="A4" s="12">
        <v>263</v>
      </c>
      <c r="B4" s="13" t="s">
        <v>44</v>
      </c>
      <c r="C4" s="13">
        <v>43196</v>
      </c>
      <c r="D4" s="5">
        <v>125</v>
      </c>
      <c r="E4" s="6" t="s">
        <v>74</v>
      </c>
      <c r="F4" s="5" t="s">
        <v>85</v>
      </c>
      <c r="G4" s="6" t="s">
        <v>84</v>
      </c>
      <c r="H4" s="5" t="str">
        <f>"000294"</f>
        <v>000294</v>
      </c>
      <c r="I4" s="4">
        <v>43171</v>
      </c>
      <c r="J4" s="5" t="str">
        <f>"000024"</f>
        <v>000024</v>
      </c>
      <c r="K4" s="4">
        <v>43235</v>
      </c>
      <c r="L4" s="5" t="str">
        <f>"000043"</f>
        <v>000043</v>
      </c>
      <c r="M4" s="4">
        <v>43235</v>
      </c>
      <c r="N4" s="5">
        <v>17</v>
      </c>
      <c r="O4" s="5" t="str">
        <f>"002342"</f>
        <v>002342</v>
      </c>
      <c r="P4" s="4">
        <v>43262</v>
      </c>
      <c r="Q4" s="7">
        <v>83.64537</v>
      </c>
      <c r="R4" s="7">
        <v>3.0118299999999998</v>
      </c>
      <c r="S4" s="7">
        <v>80.633539999999996</v>
      </c>
      <c r="T4" s="5">
        <v>7</v>
      </c>
      <c r="U4" s="4">
        <v>43196</v>
      </c>
      <c r="V4" s="5">
        <v>9845222227</v>
      </c>
      <c r="W4" s="6" t="s">
        <v>62</v>
      </c>
      <c r="X4" s="5" t="s">
        <v>28</v>
      </c>
      <c r="Y4" s="6" t="s">
        <v>29</v>
      </c>
      <c r="Z4" s="5" t="s">
        <v>56</v>
      </c>
      <c r="AA4" s="6" t="s">
        <v>55</v>
      </c>
      <c r="AB4" s="7">
        <v>0.83645369999999997</v>
      </c>
      <c r="AD4" s="8"/>
      <c r="AF4" s="8"/>
      <c r="AG4" s="8"/>
    </row>
    <row r="5" spans="1:33" x14ac:dyDescent="0.2">
      <c r="A5" s="12">
        <v>540</v>
      </c>
      <c r="B5" s="13" t="s">
        <v>44</v>
      </c>
      <c r="C5" s="13">
        <v>43203</v>
      </c>
      <c r="D5" s="5">
        <v>125</v>
      </c>
      <c r="E5" s="6" t="s">
        <v>74</v>
      </c>
      <c r="F5" s="5" t="s">
        <v>128</v>
      </c>
      <c r="G5" s="6" t="s">
        <v>127</v>
      </c>
      <c r="H5" s="5" t="str">
        <f>"000138"</f>
        <v>000138</v>
      </c>
      <c r="I5" s="4">
        <v>43132</v>
      </c>
      <c r="J5" s="5" t="str">
        <f>"000207"</f>
        <v>000207</v>
      </c>
      <c r="K5" s="4">
        <v>43186</v>
      </c>
      <c r="L5" s="5" t="str">
        <f>"000265"</f>
        <v>000265</v>
      </c>
      <c r="M5" s="4">
        <v>43186</v>
      </c>
      <c r="N5" s="5">
        <v>18</v>
      </c>
      <c r="O5" s="5" t="str">
        <f>"000476"</f>
        <v>000476</v>
      </c>
      <c r="P5" s="4">
        <v>43201</v>
      </c>
      <c r="Q5" s="7">
        <v>23.201650000000001</v>
      </c>
      <c r="R5" s="7">
        <v>2.2279499999999999</v>
      </c>
      <c r="S5" s="7">
        <v>20.973700000000001</v>
      </c>
      <c r="T5" s="5">
        <v>16</v>
      </c>
      <c r="U5" s="4">
        <v>43203</v>
      </c>
      <c r="V5" s="5">
        <v>9900000000</v>
      </c>
      <c r="W5" s="6" t="s">
        <v>69</v>
      </c>
      <c r="X5" s="5" t="s">
        <v>43</v>
      </c>
      <c r="Y5" s="6" t="s">
        <v>42</v>
      </c>
      <c r="Z5" s="5" t="s">
        <v>56</v>
      </c>
      <c r="AA5" s="6" t="s">
        <v>55</v>
      </c>
      <c r="AB5" s="7">
        <v>0.23201650000000001</v>
      </c>
      <c r="AD5" s="8"/>
      <c r="AF5" s="8"/>
      <c r="AG5" s="8"/>
    </row>
    <row r="6" spans="1:33" x14ac:dyDescent="0.2">
      <c r="A6" s="12">
        <v>1002</v>
      </c>
      <c r="B6" s="13" t="s">
        <v>36</v>
      </c>
      <c r="C6" s="13">
        <v>43229</v>
      </c>
      <c r="D6" s="5">
        <v>125</v>
      </c>
      <c r="E6" s="6" t="s">
        <v>74</v>
      </c>
      <c r="F6" s="5" t="s">
        <v>113</v>
      </c>
      <c r="G6" s="6" t="s">
        <v>112</v>
      </c>
      <c r="H6" s="5" t="str">
        <f>"000293"</f>
        <v>000293</v>
      </c>
      <c r="I6" s="4">
        <v>43171</v>
      </c>
      <c r="J6" s="5" t="str">
        <f>"000025"</f>
        <v>000025</v>
      </c>
      <c r="K6" s="4">
        <v>43235</v>
      </c>
      <c r="L6" s="5" t="str">
        <f>"000042"</f>
        <v>000042</v>
      </c>
      <c r="M6" s="4">
        <v>43235</v>
      </c>
      <c r="N6" s="5">
        <v>17</v>
      </c>
      <c r="O6" s="5" t="str">
        <f>"002343"</f>
        <v>002343</v>
      </c>
      <c r="P6" s="4">
        <v>43262</v>
      </c>
      <c r="Q6" s="7">
        <v>0.63249999999999995</v>
      </c>
      <c r="R6" s="7">
        <v>2.5499999999999998E-2</v>
      </c>
      <c r="S6" s="7">
        <v>0.60699999999999998</v>
      </c>
      <c r="T6" s="5">
        <v>43</v>
      </c>
      <c r="U6" s="4">
        <v>43229</v>
      </c>
      <c r="V6" s="5">
        <v>9964339888</v>
      </c>
      <c r="W6" s="6" t="s">
        <v>59</v>
      </c>
      <c r="X6" s="5" t="s">
        <v>28</v>
      </c>
      <c r="Y6" s="6" t="s">
        <v>29</v>
      </c>
      <c r="Z6" s="5" t="s">
        <v>56</v>
      </c>
      <c r="AA6" s="6" t="s">
        <v>55</v>
      </c>
      <c r="AB6" s="7">
        <v>6.3249999999999999E-3</v>
      </c>
      <c r="AD6" s="8"/>
      <c r="AF6" s="8"/>
      <c r="AG6" s="8"/>
    </row>
    <row r="7" spans="1:33" x14ac:dyDescent="0.2">
      <c r="A7" s="12">
        <v>1003</v>
      </c>
      <c r="B7" s="13" t="s">
        <v>36</v>
      </c>
      <c r="C7" s="13">
        <v>43229</v>
      </c>
      <c r="D7" s="5">
        <v>125</v>
      </c>
      <c r="E7" s="6" t="s">
        <v>74</v>
      </c>
      <c r="F7" s="5" t="s">
        <v>85</v>
      </c>
      <c r="G7" s="6" t="s">
        <v>84</v>
      </c>
      <c r="H7" s="5" t="str">
        <f>"000294"</f>
        <v>000294</v>
      </c>
      <c r="I7" s="4">
        <v>43171</v>
      </c>
      <c r="J7" s="5" t="str">
        <f>"000024"</f>
        <v>000024</v>
      </c>
      <c r="K7" s="4">
        <v>43235</v>
      </c>
      <c r="L7" s="5" t="str">
        <f>"000043"</f>
        <v>000043</v>
      </c>
      <c r="M7" s="4">
        <v>43235</v>
      </c>
      <c r="N7" s="5">
        <v>17</v>
      </c>
      <c r="O7" s="5" t="str">
        <f>"002342"</f>
        <v>002342</v>
      </c>
      <c r="P7" s="4">
        <v>43262</v>
      </c>
      <c r="Q7" s="7">
        <v>0.63249999999999995</v>
      </c>
      <c r="R7" s="7">
        <v>2.5499999999999998E-2</v>
      </c>
      <c r="S7" s="7">
        <v>0.60699999999999998</v>
      </c>
      <c r="T7" s="5">
        <v>43</v>
      </c>
      <c r="U7" s="4">
        <v>43229</v>
      </c>
      <c r="V7" s="5">
        <v>9964339888</v>
      </c>
      <c r="W7" s="6" t="s">
        <v>59</v>
      </c>
      <c r="X7" s="5" t="s">
        <v>28</v>
      </c>
      <c r="Y7" s="6" t="s">
        <v>29</v>
      </c>
      <c r="Z7" s="5" t="s">
        <v>56</v>
      </c>
      <c r="AA7" s="6" t="s">
        <v>55</v>
      </c>
      <c r="AB7" s="7">
        <v>6.3249999999999999E-3</v>
      </c>
      <c r="AD7" s="8"/>
      <c r="AF7" s="8"/>
      <c r="AG7" s="8"/>
    </row>
    <row r="8" spans="1:33" x14ac:dyDescent="0.2">
      <c r="A8" s="12">
        <v>1004</v>
      </c>
      <c r="B8" s="13" t="s">
        <v>36</v>
      </c>
      <c r="C8" s="13">
        <v>43229</v>
      </c>
      <c r="D8" s="5">
        <v>125</v>
      </c>
      <c r="E8" s="6" t="s">
        <v>74</v>
      </c>
      <c r="F8" s="5" t="s">
        <v>113</v>
      </c>
      <c r="G8" s="6" t="s">
        <v>112</v>
      </c>
      <c r="H8" s="5" t="str">
        <f>"000293"</f>
        <v>000293</v>
      </c>
      <c r="I8" s="4">
        <v>43171</v>
      </c>
      <c r="J8" s="5" t="str">
        <f>"000025"</f>
        <v>000025</v>
      </c>
      <c r="K8" s="4">
        <v>43235</v>
      </c>
      <c r="L8" s="5" t="str">
        <f>"000042"</f>
        <v>000042</v>
      </c>
      <c r="M8" s="4">
        <v>43235</v>
      </c>
      <c r="N8" s="5">
        <v>17</v>
      </c>
      <c r="O8" s="5" t="str">
        <f>"002343"</f>
        <v>002343</v>
      </c>
      <c r="P8" s="4">
        <v>43262</v>
      </c>
      <c r="Q8" s="7">
        <v>20.063040000000001</v>
      </c>
      <c r="R8" s="7">
        <v>0.82318000000000002</v>
      </c>
      <c r="S8" s="7">
        <v>19.23986</v>
      </c>
      <c r="T8" s="5">
        <v>43</v>
      </c>
      <c r="U8" s="4">
        <v>43229</v>
      </c>
      <c r="V8" s="5">
        <v>9845222227</v>
      </c>
      <c r="W8" s="6" t="s">
        <v>62</v>
      </c>
      <c r="X8" s="5" t="s">
        <v>28</v>
      </c>
      <c r="Y8" s="6" t="s">
        <v>29</v>
      </c>
      <c r="Z8" s="5" t="s">
        <v>56</v>
      </c>
      <c r="AA8" s="6" t="s">
        <v>55</v>
      </c>
      <c r="AB8" s="7">
        <v>0.20063040000000001</v>
      </c>
      <c r="AD8" s="8"/>
      <c r="AF8" s="8"/>
      <c r="AG8" s="8"/>
    </row>
    <row r="9" spans="1:33" x14ac:dyDescent="0.2">
      <c r="A9" s="12">
        <v>1130</v>
      </c>
      <c r="B9" s="13" t="s">
        <v>36</v>
      </c>
      <c r="C9" s="13">
        <v>43230</v>
      </c>
      <c r="D9" s="5">
        <v>125</v>
      </c>
      <c r="E9" s="6" t="s">
        <v>74</v>
      </c>
      <c r="F9" s="5" t="s">
        <v>126</v>
      </c>
      <c r="G9" s="6" t="s">
        <v>125</v>
      </c>
      <c r="H9" s="5" t="str">
        <f>"000071"</f>
        <v>000071</v>
      </c>
      <c r="I9" s="4">
        <v>42723</v>
      </c>
      <c r="J9" s="5" t="str">
        <f>"000152"</f>
        <v>000152</v>
      </c>
      <c r="K9" s="4">
        <v>42753</v>
      </c>
      <c r="L9" s="5" t="str">
        <f>"000640"</f>
        <v>000640</v>
      </c>
      <c r="M9" s="4">
        <v>42763</v>
      </c>
      <c r="N9" s="5">
        <v>17</v>
      </c>
      <c r="O9" s="5" t="str">
        <f>"001211"</f>
        <v>001211</v>
      </c>
      <c r="P9" s="4">
        <v>43228</v>
      </c>
      <c r="Q9" s="7">
        <v>39.981549999999999</v>
      </c>
      <c r="R9" s="7">
        <v>5.9793799999999999</v>
      </c>
      <c r="S9" s="7">
        <v>34.00217</v>
      </c>
      <c r="T9" s="5">
        <v>48</v>
      </c>
      <c r="U9" s="4">
        <v>43230</v>
      </c>
      <c r="V9" s="5">
        <v>9900333496</v>
      </c>
      <c r="W9" s="6" t="s">
        <v>124</v>
      </c>
      <c r="X9" s="5" t="s">
        <v>51</v>
      </c>
      <c r="Y9" s="6" t="s">
        <v>50</v>
      </c>
      <c r="Z9" s="5" t="s">
        <v>61</v>
      </c>
      <c r="AA9" s="6" t="s">
        <v>60</v>
      </c>
      <c r="AB9" s="7">
        <v>0.39981549999999999</v>
      </c>
      <c r="AD9" s="8"/>
      <c r="AF9" s="8"/>
      <c r="AG9" s="8"/>
    </row>
    <row r="10" spans="1:33" x14ac:dyDescent="0.2">
      <c r="A10" s="12">
        <v>1131</v>
      </c>
      <c r="B10" s="13" t="s">
        <v>36</v>
      </c>
      <c r="C10" s="13">
        <v>43230</v>
      </c>
      <c r="D10" s="5">
        <v>125</v>
      </c>
      <c r="E10" s="6" t="s">
        <v>74</v>
      </c>
      <c r="F10" s="5" t="s">
        <v>123</v>
      </c>
      <c r="G10" s="6" t="s">
        <v>122</v>
      </c>
      <c r="H10" s="5" t="str">
        <f>"000074"</f>
        <v>000074</v>
      </c>
      <c r="I10" s="4">
        <v>42723</v>
      </c>
      <c r="J10" s="5" t="str">
        <f>"000153"</f>
        <v>000153</v>
      </c>
      <c r="K10" s="4">
        <v>42754</v>
      </c>
      <c r="L10" s="5" t="str">
        <f>"000641"</f>
        <v>000641</v>
      </c>
      <c r="M10" s="4">
        <v>42763</v>
      </c>
      <c r="N10" s="5">
        <v>17</v>
      </c>
      <c r="O10" s="5" t="str">
        <f>"001212"</f>
        <v>001212</v>
      </c>
      <c r="P10" s="4">
        <v>43228</v>
      </c>
      <c r="Q10" s="7">
        <v>19.990649999999999</v>
      </c>
      <c r="R10" s="7">
        <v>2.9236399999999998</v>
      </c>
      <c r="S10" s="7">
        <v>17.06701</v>
      </c>
      <c r="T10" s="5">
        <v>48</v>
      </c>
      <c r="U10" s="4">
        <v>43230</v>
      </c>
      <c r="V10" s="5">
        <v>9900333496</v>
      </c>
      <c r="W10" s="6" t="s">
        <v>121</v>
      </c>
      <c r="X10" s="5" t="s">
        <v>51</v>
      </c>
      <c r="Y10" s="6" t="s">
        <v>50</v>
      </c>
      <c r="Z10" s="5" t="s">
        <v>61</v>
      </c>
      <c r="AA10" s="6" t="s">
        <v>60</v>
      </c>
      <c r="AB10" s="7">
        <v>0.19990649999999999</v>
      </c>
      <c r="AD10" s="8"/>
      <c r="AF10" s="8"/>
      <c r="AG10" s="8"/>
    </row>
    <row r="11" spans="1:33" x14ac:dyDescent="0.2">
      <c r="A11" s="12">
        <v>1132</v>
      </c>
      <c r="B11" s="13" t="s">
        <v>36</v>
      </c>
      <c r="C11" s="13">
        <v>43230</v>
      </c>
      <c r="D11" s="5">
        <v>125</v>
      </c>
      <c r="E11" s="6" t="s">
        <v>74</v>
      </c>
      <c r="F11" s="5" t="s">
        <v>120</v>
      </c>
      <c r="G11" s="6" t="s">
        <v>119</v>
      </c>
      <c r="H11" s="5" t="str">
        <f>"000058"</f>
        <v>000058</v>
      </c>
      <c r="I11" s="4">
        <v>42650</v>
      </c>
      <c r="J11" s="5" t="str">
        <f>"000089"</f>
        <v>000089</v>
      </c>
      <c r="K11" s="4">
        <v>42694</v>
      </c>
      <c r="L11" s="5" t="str">
        <f>"000629"</f>
        <v>000629</v>
      </c>
      <c r="M11" s="4">
        <v>42704</v>
      </c>
      <c r="N11" s="5">
        <v>16</v>
      </c>
      <c r="O11" s="5" t="str">
        <f>"001331"</f>
        <v>001331</v>
      </c>
      <c r="P11" s="4">
        <v>43229</v>
      </c>
      <c r="Q11" s="7">
        <v>4.1377600000000001</v>
      </c>
      <c r="R11" s="7">
        <v>0.26301000000000002</v>
      </c>
      <c r="S11" s="7">
        <v>3.8747500000000001</v>
      </c>
      <c r="T11" s="5">
        <v>48</v>
      </c>
      <c r="U11" s="4">
        <v>43230</v>
      </c>
      <c r="V11" s="5">
        <v>8971497979</v>
      </c>
      <c r="W11" s="6" t="s">
        <v>118</v>
      </c>
      <c r="X11" s="5" t="s">
        <v>46</v>
      </c>
      <c r="Y11" s="6" t="s">
        <v>45</v>
      </c>
      <c r="Z11" s="5" t="s">
        <v>56</v>
      </c>
      <c r="AA11" s="6" t="s">
        <v>55</v>
      </c>
      <c r="AB11" s="7">
        <v>4.13776E-2</v>
      </c>
      <c r="AD11" s="8"/>
      <c r="AF11" s="8"/>
      <c r="AG11" s="8"/>
    </row>
    <row r="12" spans="1:33" x14ac:dyDescent="0.2">
      <c r="A12" s="12">
        <v>1341</v>
      </c>
      <c r="B12" s="13" t="s">
        <v>36</v>
      </c>
      <c r="C12" s="13">
        <v>43241</v>
      </c>
      <c r="D12" s="5">
        <v>125</v>
      </c>
      <c r="E12" s="6" t="s">
        <v>74</v>
      </c>
      <c r="F12" s="5" t="s">
        <v>113</v>
      </c>
      <c r="G12" s="6" t="s">
        <v>112</v>
      </c>
      <c r="H12" s="5" t="str">
        <f>"000293"</f>
        <v>000293</v>
      </c>
      <c r="I12" s="4">
        <v>43171</v>
      </c>
      <c r="J12" s="5" t="str">
        <f>"000025"</f>
        <v>000025</v>
      </c>
      <c r="K12" s="4">
        <v>43235</v>
      </c>
      <c r="L12" s="5" t="str">
        <f>"000042"</f>
        <v>000042</v>
      </c>
      <c r="M12" s="4">
        <v>43235</v>
      </c>
      <c r="N12" s="5">
        <v>17</v>
      </c>
      <c r="O12" s="5" t="str">
        <f>"002343"</f>
        <v>002343</v>
      </c>
      <c r="P12" s="4">
        <v>43262</v>
      </c>
      <c r="Q12" s="7">
        <v>56.464570000000002</v>
      </c>
      <c r="R12" s="7">
        <v>1.901</v>
      </c>
      <c r="S12" s="7">
        <v>54.563569999999999</v>
      </c>
      <c r="T12" s="5">
        <v>55</v>
      </c>
      <c r="U12" s="4">
        <v>43241</v>
      </c>
      <c r="V12" s="5">
        <v>9845222227</v>
      </c>
      <c r="W12" s="6" t="s">
        <v>62</v>
      </c>
      <c r="X12" s="5" t="s">
        <v>28</v>
      </c>
      <c r="Y12" s="6" t="s">
        <v>29</v>
      </c>
      <c r="Z12" s="5" t="s">
        <v>56</v>
      </c>
      <c r="AA12" s="6" t="s">
        <v>55</v>
      </c>
      <c r="AB12" s="7">
        <v>0.56464570000000003</v>
      </c>
      <c r="AD12" s="8"/>
      <c r="AF12" s="8"/>
      <c r="AG12" s="8"/>
    </row>
    <row r="13" spans="1:33" x14ac:dyDescent="0.2">
      <c r="A13" s="12">
        <v>1863</v>
      </c>
      <c r="B13" s="13" t="s">
        <v>47</v>
      </c>
      <c r="C13" s="13">
        <v>43257</v>
      </c>
      <c r="D13" s="5">
        <v>125</v>
      </c>
      <c r="E13" s="6" t="s">
        <v>74</v>
      </c>
      <c r="F13" s="5" t="s">
        <v>113</v>
      </c>
      <c r="G13" s="6" t="s">
        <v>112</v>
      </c>
      <c r="H13" s="5" t="str">
        <f>"000293"</f>
        <v>000293</v>
      </c>
      <c r="I13" s="4">
        <v>43171</v>
      </c>
      <c r="J13" s="5" t="str">
        <f>"000025"</f>
        <v>000025</v>
      </c>
      <c r="K13" s="4">
        <v>43235</v>
      </c>
      <c r="L13" s="5" t="str">
        <f>"000042"</f>
        <v>000042</v>
      </c>
      <c r="M13" s="4">
        <v>43235</v>
      </c>
      <c r="N13" s="5">
        <v>17</v>
      </c>
      <c r="O13" s="5" t="str">
        <f>"002343"</f>
        <v>002343</v>
      </c>
      <c r="P13" s="4">
        <v>43262</v>
      </c>
      <c r="Q13" s="7">
        <v>27.37201</v>
      </c>
      <c r="R13" s="7">
        <v>0.98112999999999995</v>
      </c>
      <c r="S13" s="7">
        <v>26.390879999999999</v>
      </c>
      <c r="T13" s="5">
        <v>70</v>
      </c>
      <c r="U13" s="4">
        <v>43257</v>
      </c>
      <c r="V13" s="5">
        <v>9845222227</v>
      </c>
      <c r="W13" s="6" t="s">
        <v>62</v>
      </c>
      <c r="X13" s="5" t="s">
        <v>28</v>
      </c>
      <c r="Y13" s="6" t="s">
        <v>29</v>
      </c>
      <c r="Z13" s="5" t="s">
        <v>56</v>
      </c>
      <c r="AA13" s="6" t="s">
        <v>55</v>
      </c>
      <c r="AB13" s="7">
        <v>0.27372010000000002</v>
      </c>
      <c r="AD13" s="8"/>
      <c r="AF13" s="8"/>
      <c r="AG13" s="8"/>
    </row>
    <row r="14" spans="1:33" x14ac:dyDescent="0.2">
      <c r="A14" s="12">
        <v>1864</v>
      </c>
      <c r="B14" s="13" t="s">
        <v>47</v>
      </c>
      <c r="C14" s="13">
        <v>43257</v>
      </c>
      <c r="D14" s="5">
        <v>125</v>
      </c>
      <c r="E14" s="6" t="s">
        <v>74</v>
      </c>
      <c r="F14" s="5" t="s">
        <v>117</v>
      </c>
      <c r="G14" s="6" t="s">
        <v>116</v>
      </c>
      <c r="H14" s="5" t="str">
        <f>"000300"</f>
        <v>000300</v>
      </c>
      <c r="I14" s="4">
        <v>43176</v>
      </c>
      <c r="J14" s="5" t="str">
        <f>"000017"</f>
        <v>000017</v>
      </c>
      <c r="K14" s="4">
        <v>43222</v>
      </c>
      <c r="L14" s="5" t="str">
        <f>"000031"</f>
        <v>000031</v>
      </c>
      <c r="M14" s="4">
        <v>43222</v>
      </c>
      <c r="N14" s="5">
        <v>18</v>
      </c>
      <c r="O14" s="5" t="str">
        <f>"002019"</f>
        <v>002019</v>
      </c>
      <c r="P14" s="4">
        <v>43248</v>
      </c>
      <c r="Q14" s="7">
        <v>78.673199999999994</v>
      </c>
      <c r="R14" s="7">
        <v>6.3731200000000001</v>
      </c>
      <c r="S14" s="7">
        <v>72.300079999999994</v>
      </c>
      <c r="T14" s="5">
        <v>72</v>
      </c>
      <c r="U14" s="4">
        <v>43257</v>
      </c>
      <c r="V14" s="5">
        <v>9900000000</v>
      </c>
      <c r="W14" s="6" t="s">
        <v>57</v>
      </c>
      <c r="X14" s="5" t="s">
        <v>66</v>
      </c>
      <c r="Y14" s="6" t="s">
        <v>65</v>
      </c>
      <c r="Z14" s="5" t="s">
        <v>56</v>
      </c>
      <c r="AA14" s="6" t="s">
        <v>55</v>
      </c>
      <c r="AB14" s="7">
        <v>0.78673199999999999</v>
      </c>
      <c r="AD14" s="8"/>
      <c r="AF14" s="8"/>
      <c r="AG14" s="8"/>
    </row>
    <row r="15" spans="1:33" x14ac:dyDescent="0.2">
      <c r="A15" s="12">
        <v>1865</v>
      </c>
      <c r="B15" s="13" t="s">
        <v>47</v>
      </c>
      <c r="C15" s="13">
        <v>43257</v>
      </c>
      <c r="D15" s="5">
        <v>125</v>
      </c>
      <c r="E15" s="6" t="s">
        <v>74</v>
      </c>
      <c r="F15" s="5" t="s">
        <v>115</v>
      </c>
      <c r="G15" s="6" t="s">
        <v>114</v>
      </c>
      <c r="H15" s="5" t="str">
        <f>"000199"</f>
        <v>000199</v>
      </c>
      <c r="I15" s="4">
        <v>43145</v>
      </c>
      <c r="J15" s="5" t="str">
        <f>"000026"</f>
        <v>000026</v>
      </c>
      <c r="K15" s="4">
        <v>43236</v>
      </c>
      <c r="L15" s="5" t="str">
        <f>"000045"</f>
        <v>000045</v>
      </c>
      <c r="M15" s="4">
        <v>43236</v>
      </c>
      <c r="N15" s="5">
        <v>18</v>
      </c>
      <c r="O15" s="5" t="str">
        <f>"002095"</f>
        <v>002095</v>
      </c>
      <c r="P15" s="4">
        <v>43251</v>
      </c>
      <c r="Q15" s="7">
        <v>94.967230000000001</v>
      </c>
      <c r="R15" s="7">
        <v>7.6929299999999996</v>
      </c>
      <c r="S15" s="7">
        <v>87.274299999999997</v>
      </c>
      <c r="T15" s="5">
        <v>73</v>
      </c>
      <c r="U15" s="4">
        <v>43257</v>
      </c>
      <c r="V15" s="5">
        <v>9900000000</v>
      </c>
      <c r="W15" s="6" t="s">
        <v>57</v>
      </c>
      <c r="X15" s="5" t="s">
        <v>43</v>
      </c>
      <c r="Y15" s="6" t="s">
        <v>42</v>
      </c>
      <c r="Z15" s="5" t="s">
        <v>56</v>
      </c>
      <c r="AA15" s="6" t="s">
        <v>55</v>
      </c>
      <c r="AB15" s="7">
        <v>0.94967230000000002</v>
      </c>
      <c r="AD15" s="8"/>
      <c r="AF15" s="8"/>
      <c r="AG15" s="8"/>
    </row>
    <row r="16" spans="1:33" x14ac:dyDescent="0.2">
      <c r="A16" s="12">
        <v>2097</v>
      </c>
      <c r="B16" s="13" t="s">
        <v>47</v>
      </c>
      <c r="C16" s="13">
        <v>43264</v>
      </c>
      <c r="D16" s="5">
        <v>125</v>
      </c>
      <c r="E16" s="6" t="s">
        <v>74</v>
      </c>
      <c r="F16" s="5" t="s">
        <v>85</v>
      </c>
      <c r="G16" s="6" t="s">
        <v>84</v>
      </c>
      <c r="H16" s="5" t="str">
        <f>"000294"</f>
        <v>000294</v>
      </c>
      <c r="I16" s="4">
        <v>43171</v>
      </c>
      <c r="J16" s="5" t="str">
        <f>"000024"</f>
        <v>000024</v>
      </c>
      <c r="K16" s="4">
        <v>43235</v>
      </c>
      <c r="L16" s="5" t="str">
        <f>"000043"</f>
        <v>000043</v>
      </c>
      <c r="M16" s="4">
        <v>43235</v>
      </c>
      <c r="N16" s="5">
        <v>17</v>
      </c>
      <c r="O16" s="5" t="str">
        <f>"002342"</f>
        <v>002342</v>
      </c>
      <c r="P16" s="4">
        <v>43262</v>
      </c>
      <c r="Q16" s="7">
        <v>9.7855100000000004</v>
      </c>
      <c r="R16" s="7">
        <v>0.35283999999999999</v>
      </c>
      <c r="S16" s="7">
        <v>9.4326699999999999</v>
      </c>
      <c r="T16" s="5">
        <v>82</v>
      </c>
      <c r="U16" s="4">
        <v>43264</v>
      </c>
      <c r="V16" s="5">
        <v>9845222227</v>
      </c>
      <c r="W16" s="6" t="s">
        <v>62</v>
      </c>
      <c r="X16" s="5" t="s">
        <v>28</v>
      </c>
      <c r="Y16" s="6" t="s">
        <v>29</v>
      </c>
      <c r="Z16" s="5" t="s">
        <v>56</v>
      </c>
      <c r="AA16" s="6" t="s">
        <v>55</v>
      </c>
      <c r="AB16" s="7">
        <v>9.78551E-2</v>
      </c>
      <c r="AD16" s="8"/>
      <c r="AF16" s="8"/>
      <c r="AG16" s="8"/>
    </row>
    <row r="17" spans="1:33" x14ac:dyDescent="0.2">
      <c r="A17" s="12">
        <v>2098</v>
      </c>
      <c r="B17" s="13" t="s">
        <v>47</v>
      </c>
      <c r="C17" s="13">
        <v>43264</v>
      </c>
      <c r="D17" s="5">
        <v>125</v>
      </c>
      <c r="E17" s="6" t="s">
        <v>74</v>
      </c>
      <c r="F17" s="5" t="s">
        <v>113</v>
      </c>
      <c r="G17" s="6" t="s">
        <v>112</v>
      </c>
      <c r="H17" s="5" t="str">
        <f>"000293"</f>
        <v>000293</v>
      </c>
      <c r="I17" s="4">
        <v>43171</v>
      </c>
      <c r="J17" s="5" t="str">
        <f>"000025"</f>
        <v>000025</v>
      </c>
      <c r="K17" s="4">
        <v>43235</v>
      </c>
      <c r="L17" s="5" t="str">
        <f>"000042"</f>
        <v>000042</v>
      </c>
      <c r="M17" s="4">
        <v>43235</v>
      </c>
      <c r="N17" s="5">
        <v>17</v>
      </c>
      <c r="O17" s="5" t="str">
        <f>"002343"</f>
        <v>002343</v>
      </c>
      <c r="P17" s="4">
        <v>43262</v>
      </c>
      <c r="Q17" s="7">
        <v>19.431799999999999</v>
      </c>
      <c r="R17" s="7">
        <v>0.69999</v>
      </c>
      <c r="S17" s="7">
        <v>18.731809999999999</v>
      </c>
      <c r="T17" s="5">
        <v>82</v>
      </c>
      <c r="U17" s="4">
        <v>43264</v>
      </c>
      <c r="V17" s="5">
        <v>9845222227</v>
      </c>
      <c r="W17" s="6" t="s">
        <v>62</v>
      </c>
      <c r="X17" s="5" t="s">
        <v>28</v>
      </c>
      <c r="Y17" s="6" t="s">
        <v>29</v>
      </c>
      <c r="Z17" s="5" t="s">
        <v>56</v>
      </c>
      <c r="AA17" s="6" t="s">
        <v>55</v>
      </c>
      <c r="AB17" s="7">
        <v>0.19431799999999999</v>
      </c>
      <c r="AD17" s="8"/>
      <c r="AF17" s="8"/>
      <c r="AG17" s="8"/>
    </row>
    <row r="18" spans="1:33" x14ac:dyDescent="0.2">
      <c r="A18" s="12">
        <v>2355</v>
      </c>
      <c r="B18" s="13" t="s">
        <v>47</v>
      </c>
      <c r="C18" s="13">
        <v>43269</v>
      </c>
      <c r="D18" s="5">
        <v>125</v>
      </c>
      <c r="E18" s="6" t="s">
        <v>74</v>
      </c>
      <c r="F18" s="5" t="s">
        <v>111</v>
      </c>
      <c r="G18" s="6" t="s">
        <v>110</v>
      </c>
      <c r="H18" s="5" t="str">
        <f>"000038"</f>
        <v>000038</v>
      </c>
      <c r="I18" s="4">
        <v>42880</v>
      </c>
      <c r="J18" s="5" t="str">
        <f>"000125"</f>
        <v>000125</v>
      </c>
      <c r="K18" s="4">
        <v>42880</v>
      </c>
      <c r="L18" s="5" t="str">
        <f>"000234"</f>
        <v>000234</v>
      </c>
      <c r="M18" s="4">
        <v>42794</v>
      </c>
      <c r="N18" s="5">
        <v>16</v>
      </c>
      <c r="O18" s="5" t="str">
        <f>"002527"</f>
        <v>002527</v>
      </c>
      <c r="P18" s="4">
        <v>43264</v>
      </c>
      <c r="Q18" s="7">
        <v>11.082940000000001</v>
      </c>
      <c r="R18" s="7">
        <v>1.3565100000000001</v>
      </c>
      <c r="S18" s="7">
        <v>9.7264300000000006</v>
      </c>
      <c r="T18" s="5">
        <v>91</v>
      </c>
      <c r="U18" s="4">
        <v>43269</v>
      </c>
      <c r="V18" s="5">
        <v>9980663344</v>
      </c>
      <c r="W18" s="6" t="s">
        <v>109</v>
      </c>
      <c r="X18" s="5" t="s">
        <v>71</v>
      </c>
      <c r="Y18" s="6" t="s">
        <v>70</v>
      </c>
      <c r="Z18" s="5" t="s">
        <v>41</v>
      </c>
      <c r="AA18" s="6" t="s">
        <v>40</v>
      </c>
      <c r="AB18" s="7">
        <v>0.11082940000000001</v>
      </c>
      <c r="AD18" s="8"/>
      <c r="AF18" s="8"/>
      <c r="AG18" s="8"/>
    </row>
    <row r="19" spans="1:33" x14ac:dyDescent="0.2">
      <c r="A19" s="12">
        <v>3089</v>
      </c>
      <c r="B19" s="13" t="s">
        <v>33</v>
      </c>
      <c r="C19" s="13">
        <v>43287</v>
      </c>
      <c r="D19" s="5">
        <v>125</v>
      </c>
      <c r="E19" s="6" t="s">
        <v>74</v>
      </c>
      <c r="F19" s="5" t="s">
        <v>108</v>
      </c>
      <c r="G19" s="6" t="s">
        <v>107</v>
      </c>
      <c r="H19" s="5" t="str">
        <f>"000100"</f>
        <v>000100</v>
      </c>
      <c r="I19" s="4">
        <v>42453</v>
      </c>
      <c r="J19" s="5" t="str">
        <f>"000094"</f>
        <v>000094</v>
      </c>
      <c r="K19" s="4">
        <v>42704</v>
      </c>
      <c r="L19" s="5" t="str">
        <f>"000636"</f>
        <v>000636</v>
      </c>
      <c r="M19" s="4">
        <v>42704</v>
      </c>
      <c r="N19" s="5">
        <v>16</v>
      </c>
      <c r="O19" s="5" t="str">
        <f>"003309"</f>
        <v>003309</v>
      </c>
      <c r="P19" s="4">
        <v>43285</v>
      </c>
      <c r="Q19" s="7">
        <v>7.5149999999999997</v>
      </c>
      <c r="R19" s="7">
        <v>0.59175</v>
      </c>
      <c r="S19" s="7">
        <v>6.9232500000000003</v>
      </c>
      <c r="T19" s="5">
        <v>113</v>
      </c>
      <c r="U19" s="4">
        <v>43287</v>
      </c>
      <c r="V19" s="5">
        <v>9480333026</v>
      </c>
      <c r="W19" s="6" t="s">
        <v>104</v>
      </c>
      <c r="X19" s="5" t="s">
        <v>31</v>
      </c>
      <c r="Y19" s="6" t="s">
        <v>32</v>
      </c>
      <c r="Z19" s="5" t="s">
        <v>56</v>
      </c>
      <c r="AA19" s="6" t="s">
        <v>55</v>
      </c>
      <c r="AB19" s="7">
        <v>7.5149999999999995E-2</v>
      </c>
      <c r="AD19" s="8"/>
      <c r="AF19" s="8"/>
      <c r="AG19" s="8"/>
    </row>
    <row r="20" spans="1:33" x14ac:dyDescent="0.2">
      <c r="A20" s="12">
        <v>3195</v>
      </c>
      <c r="B20" s="13" t="s">
        <v>33</v>
      </c>
      <c r="C20" s="13">
        <v>43290</v>
      </c>
      <c r="D20" s="5">
        <v>125</v>
      </c>
      <c r="E20" s="6" t="s">
        <v>74</v>
      </c>
      <c r="F20" s="5" t="s">
        <v>106</v>
      </c>
      <c r="G20" s="6" t="s">
        <v>105</v>
      </c>
      <c r="H20" s="5" t="str">
        <f>"000101"</f>
        <v>000101</v>
      </c>
      <c r="I20" s="4">
        <v>42453</v>
      </c>
      <c r="J20" s="5" t="str">
        <f>"000093"</f>
        <v>000093</v>
      </c>
      <c r="K20" s="4">
        <v>42704</v>
      </c>
      <c r="L20" s="5" t="str">
        <f>"000635"</f>
        <v>000635</v>
      </c>
      <c r="M20" s="4">
        <v>42704</v>
      </c>
      <c r="N20" s="5">
        <v>16</v>
      </c>
      <c r="O20" s="5" t="str">
        <f>"003410"</f>
        <v>003410</v>
      </c>
      <c r="P20" s="4">
        <v>43288</v>
      </c>
      <c r="Q20" s="7">
        <v>3.7356199999999999</v>
      </c>
      <c r="R20" s="7">
        <v>0.45623999999999998</v>
      </c>
      <c r="S20" s="7">
        <v>3.2793800000000002</v>
      </c>
      <c r="T20" s="5">
        <v>117</v>
      </c>
      <c r="U20" s="4">
        <v>43290</v>
      </c>
      <c r="V20" s="5">
        <v>9480333026</v>
      </c>
      <c r="W20" s="6" t="s">
        <v>104</v>
      </c>
      <c r="X20" s="5" t="s">
        <v>31</v>
      </c>
      <c r="Y20" s="6" t="s">
        <v>32</v>
      </c>
      <c r="Z20" s="5" t="s">
        <v>56</v>
      </c>
      <c r="AA20" s="6" t="s">
        <v>55</v>
      </c>
      <c r="AB20" s="7">
        <v>3.7356199999999999E-2</v>
      </c>
      <c r="AD20" s="8"/>
      <c r="AF20" s="8"/>
      <c r="AG20" s="8"/>
    </row>
    <row r="21" spans="1:33" x14ac:dyDescent="0.2">
      <c r="A21" s="12">
        <v>3211</v>
      </c>
      <c r="B21" s="13" t="s">
        <v>33</v>
      </c>
      <c r="C21" s="13">
        <v>43291</v>
      </c>
      <c r="D21" s="5">
        <v>125</v>
      </c>
      <c r="E21" s="6" t="s">
        <v>74</v>
      </c>
      <c r="F21" s="5" t="s">
        <v>103</v>
      </c>
      <c r="G21" s="6" t="s">
        <v>102</v>
      </c>
      <c r="H21" s="5" t="str">
        <f>"000182"</f>
        <v>000182</v>
      </c>
      <c r="I21" s="4">
        <v>43137</v>
      </c>
      <c r="J21" s="5" t="str">
        <f>"000061"</f>
        <v>000061</v>
      </c>
      <c r="K21" s="4">
        <v>43269</v>
      </c>
      <c r="L21" s="5" t="str">
        <f>"000093"</f>
        <v>000093</v>
      </c>
      <c r="M21" s="4">
        <v>43269</v>
      </c>
      <c r="N21" s="5">
        <v>18</v>
      </c>
      <c r="O21" s="5" t="str">
        <f>"003447"</f>
        <v>003447</v>
      </c>
      <c r="P21" s="4">
        <v>43290</v>
      </c>
      <c r="Q21" s="7">
        <v>5.4641400000000004</v>
      </c>
      <c r="R21" s="7">
        <v>0.46101999999999999</v>
      </c>
      <c r="S21" s="7">
        <v>5.00312</v>
      </c>
      <c r="T21" s="5">
        <v>118</v>
      </c>
      <c r="U21" s="4">
        <v>43291</v>
      </c>
      <c r="V21" s="5">
        <v>9900000000</v>
      </c>
      <c r="W21" s="6" t="s">
        <v>57</v>
      </c>
      <c r="X21" s="5" t="s">
        <v>43</v>
      </c>
      <c r="Y21" s="6" t="s">
        <v>42</v>
      </c>
      <c r="Z21" s="5" t="s">
        <v>56</v>
      </c>
      <c r="AA21" s="6" t="s">
        <v>55</v>
      </c>
      <c r="AB21" s="7">
        <v>5.4641400000000007E-2</v>
      </c>
      <c r="AD21" s="8"/>
      <c r="AF21" s="8"/>
      <c r="AG21" s="8"/>
    </row>
    <row r="22" spans="1:33" x14ac:dyDescent="0.2">
      <c r="A22" s="12">
        <v>3768</v>
      </c>
      <c r="B22" s="13" t="s">
        <v>33</v>
      </c>
      <c r="C22" s="13">
        <v>43301</v>
      </c>
      <c r="D22" s="5">
        <v>125</v>
      </c>
      <c r="E22" s="6" t="s">
        <v>74</v>
      </c>
      <c r="F22" s="5" t="s">
        <v>101</v>
      </c>
      <c r="G22" s="6" t="s">
        <v>100</v>
      </c>
      <c r="H22" s="5" t="str">
        <f>"000015"</f>
        <v>000015</v>
      </c>
      <c r="I22" s="4">
        <v>42935</v>
      </c>
      <c r="J22" s="5" t="str">
        <f>"000106"</f>
        <v>000106</v>
      </c>
      <c r="K22" s="4">
        <v>43173</v>
      </c>
      <c r="L22" s="5" t="str">
        <f>"000134"</f>
        <v>000134</v>
      </c>
      <c r="M22" s="4">
        <v>43173</v>
      </c>
      <c r="N22" s="5">
        <v>16</v>
      </c>
      <c r="O22" s="5" t="str">
        <f>"004036"</f>
        <v>004036</v>
      </c>
      <c r="P22" s="4">
        <v>43300</v>
      </c>
      <c r="Q22" s="7">
        <v>12.02605</v>
      </c>
      <c r="R22" s="7">
        <v>1.2146300000000001</v>
      </c>
      <c r="S22" s="7">
        <v>10.81142</v>
      </c>
      <c r="T22" s="5">
        <v>134</v>
      </c>
      <c r="U22" s="4">
        <v>43301</v>
      </c>
      <c r="V22" s="5">
        <v>9620096296</v>
      </c>
      <c r="W22" s="6" t="s">
        <v>99</v>
      </c>
      <c r="X22" s="5" t="s">
        <v>34</v>
      </c>
      <c r="Y22" s="6" t="s">
        <v>35</v>
      </c>
      <c r="Z22" s="5" t="s">
        <v>41</v>
      </c>
      <c r="AA22" s="6" t="s">
        <v>40</v>
      </c>
      <c r="AB22" s="7">
        <v>0.12026049999999999</v>
      </c>
      <c r="AD22" s="8"/>
      <c r="AF22" s="8"/>
      <c r="AG22" s="8"/>
    </row>
    <row r="23" spans="1:33" x14ac:dyDescent="0.2">
      <c r="A23" s="12">
        <v>4005</v>
      </c>
      <c r="B23" s="13" t="s">
        <v>33</v>
      </c>
      <c r="C23" s="13">
        <v>43307</v>
      </c>
      <c r="D23" s="5">
        <v>125</v>
      </c>
      <c r="E23" s="6" t="s">
        <v>74</v>
      </c>
      <c r="F23" s="5" t="s">
        <v>98</v>
      </c>
      <c r="G23" s="6" t="s">
        <v>97</v>
      </c>
      <c r="H23" s="5" t="str">
        <f>"000.28"</f>
        <v>000.28</v>
      </c>
      <c r="I23" s="4">
        <v>42734</v>
      </c>
      <c r="J23" s="5" t="str">
        <f>"000159"</f>
        <v>000159</v>
      </c>
      <c r="K23" s="4">
        <v>42793</v>
      </c>
      <c r="L23" s="5" t="str">
        <f>"000013"</f>
        <v>000013</v>
      </c>
      <c r="M23" s="4">
        <v>42836</v>
      </c>
      <c r="N23" s="5">
        <v>17</v>
      </c>
      <c r="O23" s="5" t="str">
        <f>"004239"</f>
        <v>004239</v>
      </c>
      <c r="P23" s="4">
        <v>43305</v>
      </c>
      <c r="Q23" s="7">
        <v>9.4909400000000002</v>
      </c>
      <c r="R23" s="7">
        <v>1.1640600000000001</v>
      </c>
      <c r="S23" s="7">
        <v>8.3268799999999992</v>
      </c>
      <c r="T23" s="5">
        <v>142</v>
      </c>
      <c r="U23" s="4">
        <v>43307</v>
      </c>
      <c r="V23" s="5">
        <v>9449863064</v>
      </c>
      <c r="W23" s="6" t="s">
        <v>58</v>
      </c>
      <c r="X23" s="5" t="s">
        <v>64</v>
      </c>
      <c r="Y23" s="6" t="s">
        <v>63</v>
      </c>
      <c r="Z23" s="5" t="s">
        <v>53</v>
      </c>
      <c r="AA23" s="6" t="s">
        <v>52</v>
      </c>
      <c r="AB23" s="7">
        <v>9.4909400000000005E-2</v>
      </c>
      <c r="AD23" s="8"/>
      <c r="AF23" s="8"/>
      <c r="AG23" s="8"/>
    </row>
    <row r="24" spans="1:33" x14ac:dyDescent="0.2">
      <c r="A24" s="12">
        <v>4860</v>
      </c>
      <c r="B24" s="13" t="s">
        <v>30</v>
      </c>
      <c r="C24" s="13">
        <v>43326</v>
      </c>
      <c r="D24" s="5">
        <v>125</v>
      </c>
      <c r="E24" s="6" t="s">
        <v>74</v>
      </c>
      <c r="F24" s="5" t="s">
        <v>96</v>
      </c>
      <c r="G24" s="6" t="s">
        <v>95</v>
      </c>
      <c r="H24" s="5" t="str">
        <f>"000124"</f>
        <v>000124</v>
      </c>
      <c r="I24" s="4">
        <v>42810</v>
      </c>
      <c r="J24" s="5" t="str">
        <f>"000018"</f>
        <v>000018</v>
      </c>
      <c r="K24" s="4">
        <v>42882</v>
      </c>
      <c r="L24" s="5" t="str">
        <f>"000073"</f>
        <v>000073</v>
      </c>
      <c r="M24" s="4">
        <v>42884</v>
      </c>
      <c r="N24" s="5">
        <v>17</v>
      </c>
      <c r="O24" s="5" t="str">
        <f>"005117"</f>
        <v>005117</v>
      </c>
      <c r="P24" s="4">
        <v>43325</v>
      </c>
      <c r="Q24" s="7">
        <v>14.49356</v>
      </c>
      <c r="R24" s="7">
        <v>0.88471999999999995</v>
      </c>
      <c r="S24" s="7">
        <v>13.608840000000001</v>
      </c>
      <c r="T24" s="5">
        <v>172</v>
      </c>
      <c r="U24" s="4">
        <v>43326</v>
      </c>
      <c r="V24" s="5">
        <v>9480701666</v>
      </c>
      <c r="W24" s="6" t="s">
        <v>94</v>
      </c>
      <c r="X24" s="5" t="s">
        <v>31</v>
      </c>
      <c r="Y24" s="6" t="s">
        <v>32</v>
      </c>
      <c r="Z24" s="5" t="s">
        <v>56</v>
      </c>
      <c r="AA24" s="6" t="s">
        <v>55</v>
      </c>
      <c r="AB24" s="7">
        <v>0.1449356</v>
      </c>
      <c r="AD24" s="8"/>
      <c r="AF24" s="8"/>
      <c r="AG24" s="8"/>
    </row>
    <row r="25" spans="1:33" x14ac:dyDescent="0.2">
      <c r="A25" s="12">
        <v>5420</v>
      </c>
      <c r="B25" s="13" t="s">
        <v>37</v>
      </c>
      <c r="C25" s="13">
        <v>43354</v>
      </c>
      <c r="D25" s="5">
        <v>125</v>
      </c>
      <c r="E25" s="6" t="s">
        <v>74</v>
      </c>
      <c r="F25" s="5" t="s">
        <v>93</v>
      </c>
      <c r="G25" s="6" t="s">
        <v>92</v>
      </c>
      <c r="H25" s="5" t="str">
        <f>"000011"</f>
        <v>000011</v>
      </c>
      <c r="I25" s="4">
        <v>43308</v>
      </c>
      <c r="J25" s="5" t="str">
        <f>"000077"</f>
        <v>000077</v>
      </c>
      <c r="K25" s="4">
        <v>43341</v>
      </c>
      <c r="L25" s="5" t="str">
        <f>"000076"</f>
        <v>000076</v>
      </c>
      <c r="M25" s="4">
        <v>43341</v>
      </c>
      <c r="N25" s="5">
        <v>18</v>
      </c>
      <c r="O25" s="5" t="str">
        <f>"005744"</f>
        <v>005744</v>
      </c>
      <c r="P25" s="4">
        <v>43354</v>
      </c>
      <c r="Q25" s="7">
        <v>49.988059999999997</v>
      </c>
      <c r="R25" s="7">
        <v>5.2987299999999999</v>
      </c>
      <c r="S25" s="7">
        <v>44.689329999999998</v>
      </c>
      <c r="T25" s="5">
        <v>199</v>
      </c>
      <c r="U25" s="4">
        <v>43354</v>
      </c>
      <c r="V25" s="5">
        <v>9964168613</v>
      </c>
      <c r="W25" s="6" t="s">
        <v>91</v>
      </c>
      <c r="X25" s="5" t="s">
        <v>68</v>
      </c>
      <c r="Y25" s="6" t="s">
        <v>67</v>
      </c>
      <c r="Z25" s="5" t="s">
        <v>41</v>
      </c>
      <c r="AA25" s="6" t="s">
        <v>40</v>
      </c>
      <c r="AB25" s="7">
        <f>Q25/100</f>
        <v>0.49988059999999995</v>
      </c>
      <c r="AD25" s="8"/>
      <c r="AF25" s="8"/>
      <c r="AG25" s="8"/>
    </row>
    <row r="26" spans="1:33" x14ac:dyDescent="0.2">
      <c r="A26" s="12">
        <v>5477</v>
      </c>
      <c r="B26" s="13" t="s">
        <v>37</v>
      </c>
      <c r="C26" s="13">
        <v>43357</v>
      </c>
      <c r="D26" s="5">
        <v>125</v>
      </c>
      <c r="E26" s="6" t="s">
        <v>74</v>
      </c>
      <c r="F26" s="5" t="s">
        <v>90</v>
      </c>
      <c r="G26" s="6" t="s">
        <v>89</v>
      </c>
      <c r="H26" s="5" t="str">
        <f>"000069"</f>
        <v>000069</v>
      </c>
      <c r="I26" s="4">
        <v>42438</v>
      </c>
      <c r="J26" s="5" t="str">
        <f>"000088"</f>
        <v>000088</v>
      </c>
      <c r="K26" s="4">
        <v>42999</v>
      </c>
      <c r="L26" s="5" t="str">
        <f>"000075"</f>
        <v>000075</v>
      </c>
      <c r="M26" s="4">
        <v>43000</v>
      </c>
      <c r="N26" s="5">
        <v>16</v>
      </c>
      <c r="O26" s="5" t="str">
        <f>"005666"</f>
        <v>005666</v>
      </c>
      <c r="P26" s="4">
        <v>43350</v>
      </c>
      <c r="Q26" s="7">
        <v>1.9691099999999999</v>
      </c>
      <c r="R26" s="7">
        <v>0.21917</v>
      </c>
      <c r="S26" s="7">
        <v>1.7499400000000001</v>
      </c>
      <c r="T26" s="5">
        <v>204</v>
      </c>
      <c r="U26" s="4">
        <v>43357</v>
      </c>
      <c r="V26" s="5">
        <v>7411201050</v>
      </c>
      <c r="W26" s="6" t="s">
        <v>88</v>
      </c>
      <c r="X26" s="5" t="s">
        <v>31</v>
      </c>
      <c r="Y26" s="6" t="s">
        <v>32</v>
      </c>
      <c r="Z26" s="5" t="s">
        <v>56</v>
      </c>
      <c r="AA26" s="6" t="s">
        <v>55</v>
      </c>
      <c r="AB26" s="7">
        <f>Q26/100</f>
        <v>1.96911E-2</v>
      </c>
      <c r="AD26" s="8"/>
      <c r="AF26" s="8"/>
      <c r="AG26" s="8"/>
    </row>
    <row r="27" spans="1:33" x14ac:dyDescent="0.2">
      <c r="A27" s="12">
        <v>6180</v>
      </c>
      <c r="B27" s="13" t="s">
        <v>39</v>
      </c>
      <c r="C27" s="13">
        <v>43385</v>
      </c>
      <c r="D27" s="5">
        <v>125</v>
      </c>
      <c r="E27" s="6" t="s">
        <v>74</v>
      </c>
      <c r="F27" s="5" t="s">
        <v>87</v>
      </c>
      <c r="G27" s="6" t="s">
        <v>86</v>
      </c>
      <c r="H27" s="5" t="str">
        <f>"000026"</f>
        <v>000026</v>
      </c>
      <c r="I27" s="4">
        <v>42916</v>
      </c>
      <c r="J27" s="5" t="str">
        <f>"000034"</f>
        <v>000034</v>
      </c>
      <c r="K27" s="4">
        <v>43002</v>
      </c>
      <c r="L27" s="5" t="str">
        <f>"000016"</f>
        <v>000016</v>
      </c>
      <c r="M27" s="4">
        <v>43003</v>
      </c>
      <c r="N27" s="5">
        <v>17</v>
      </c>
      <c r="O27" s="5" t="str">
        <f>"006180"</f>
        <v>006180</v>
      </c>
      <c r="P27" s="4">
        <v>43377</v>
      </c>
      <c r="Q27" s="7">
        <v>39.903399999999998</v>
      </c>
      <c r="R27" s="7">
        <v>4.9252000000000002</v>
      </c>
      <c r="S27" s="7">
        <v>34.978200000000001</v>
      </c>
      <c r="T27" s="5">
        <v>229</v>
      </c>
      <c r="U27" s="4">
        <v>43385</v>
      </c>
      <c r="V27" s="5">
        <v>9880576502</v>
      </c>
      <c r="W27" s="6" t="s">
        <v>54</v>
      </c>
      <c r="X27" s="5" t="s">
        <v>49</v>
      </c>
      <c r="Y27" s="6" t="s">
        <v>48</v>
      </c>
      <c r="Z27" s="5" t="s">
        <v>53</v>
      </c>
      <c r="AA27" s="6" t="s">
        <v>52</v>
      </c>
      <c r="AB27" s="7">
        <f>Q27/100</f>
        <v>0.399034</v>
      </c>
      <c r="AD27" s="8"/>
      <c r="AF27" s="8"/>
      <c r="AG27" s="8"/>
    </row>
    <row r="28" spans="1:33" x14ac:dyDescent="0.2">
      <c r="A28" s="12">
        <v>6181</v>
      </c>
      <c r="B28" s="13" t="s">
        <v>39</v>
      </c>
      <c r="C28" s="13">
        <v>43385</v>
      </c>
      <c r="D28" s="5">
        <v>125</v>
      </c>
      <c r="E28" s="6" t="s">
        <v>74</v>
      </c>
      <c r="F28" s="5" t="s">
        <v>87</v>
      </c>
      <c r="G28" s="6" t="s">
        <v>86</v>
      </c>
      <c r="H28" s="5" t="str">
        <f>"000026"</f>
        <v>000026</v>
      </c>
      <c r="I28" s="4">
        <v>42916</v>
      </c>
      <c r="J28" s="5" t="str">
        <f>"000034"</f>
        <v>000034</v>
      </c>
      <c r="K28" s="4">
        <v>43002</v>
      </c>
      <c r="L28" s="5" t="str">
        <f>"000016"</f>
        <v>000016</v>
      </c>
      <c r="M28" s="4">
        <v>43003</v>
      </c>
      <c r="N28" s="5">
        <v>17</v>
      </c>
      <c r="O28" s="5" t="str">
        <f>"006180"</f>
        <v>006180</v>
      </c>
      <c r="P28" s="4">
        <v>43377</v>
      </c>
      <c r="Q28" s="7">
        <v>39.903399999999998</v>
      </c>
      <c r="R28" s="7">
        <v>4.9252000000000002</v>
      </c>
      <c r="S28" s="7">
        <v>34.978200000000001</v>
      </c>
      <c r="T28" s="5">
        <v>229</v>
      </c>
      <c r="U28" s="4">
        <v>43385</v>
      </c>
      <c r="V28" s="5">
        <v>9880576502</v>
      </c>
      <c r="W28" s="6" t="s">
        <v>54</v>
      </c>
      <c r="X28" s="5" t="s">
        <v>49</v>
      </c>
      <c r="Y28" s="6" t="s">
        <v>48</v>
      </c>
      <c r="Z28" s="5" t="s">
        <v>53</v>
      </c>
      <c r="AA28" s="6" t="s">
        <v>52</v>
      </c>
      <c r="AB28" s="7">
        <f>Q28/100</f>
        <v>0.399034</v>
      </c>
      <c r="AD28" s="8"/>
      <c r="AF28" s="8"/>
      <c r="AG28" s="8"/>
    </row>
    <row r="29" spans="1:33" x14ac:dyDescent="0.2">
      <c r="A29" s="12">
        <v>6182</v>
      </c>
      <c r="B29" s="13" t="s">
        <v>39</v>
      </c>
      <c r="C29" s="13">
        <v>43385</v>
      </c>
      <c r="D29" s="5">
        <v>125</v>
      </c>
      <c r="E29" s="6" t="s">
        <v>74</v>
      </c>
      <c r="F29" s="5" t="s">
        <v>85</v>
      </c>
      <c r="G29" s="6" t="s">
        <v>84</v>
      </c>
      <c r="H29" s="5" t="str">
        <f>"000294"</f>
        <v>000294</v>
      </c>
      <c r="I29" s="4">
        <v>43171</v>
      </c>
      <c r="J29" s="5" t="str">
        <f>"000109"</f>
        <v>000109</v>
      </c>
      <c r="K29" s="4">
        <v>43437</v>
      </c>
      <c r="L29" s="5" t="str">
        <f>"000166"</f>
        <v>000166</v>
      </c>
      <c r="M29" s="4">
        <v>43437</v>
      </c>
      <c r="N29" s="5">
        <v>17</v>
      </c>
      <c r="O29" s="5" t="str">
        <f>""</f>
        <v/>
      </c>
      <c r="P29" s="4"/>
      <c r="Q29" s="7">
        <v>63.970739999999999</v>
      </c>
      <c r="R29" s="7">
        <v>2.9062899999999998</v>
      </c>
      <c r="S29" s="7">
        <v>61.064450000000001</v>
      </c>
      <c r="T29" s="5">
        <v>233</v>
      </c>
      <c r="U29" s="4">
        <v>43385</v>
      </c>
      <c r="V29" s="5">
        <v>9845222227</v>
      </c>
      <c r="W29" s="6" t="s">
        <v>62</v>
      </c>
      <c r="X29" s="5" t="s">
        <v>28</v>
      </c>
      <c r="Y29" s="6" t="s">
        <v>29</v>
      </c>
      <c r="Z29" s="5" t="s">
        <v>56</v>
      </c>
      <c r="AA29" s="6" t="s">
        <v>55</v>
      </c>
      <c r="AB29" s="7">
        <f>Q29/100</f>
        <v>0.63970740000000004</v>
      </c>
      <c r="AD29" s="8"/>
      <c r="AF29" s="8"/>
      <c r="AG29" s="8"/>
    </row>
    <row r="30" spans="1:33" x14ac:dyDescent="0.2">
      <c r="A30" s="12">
        <v>7563</v>
      </c>
      <c r="B30" s="13" t="s">
        <v>38</v>
      </c>
      <c r="C30" s="13">
        <v>43437</v>
      </c>
      <c r="D30" s="5">
        <v>125</v>
      </c>
      <c r="E30" s="6" t="s">
        <v>74</v>
      </c>
      <c r="F30" s="5" t="s">
        <v>83</v>
      </c>
      <c r="G30" s="6" t="s">
        <v>82</v>
      </c>
      <c r="H30" s="5" t="str">
        <f>"000131"</f>
        <v>000131</v>
      </c>
      <c r="I30" s="4">
        <v>42814</v>
      </c>
      <c r="J30" s="5" t="str">
        <f>"000022"</f>
        <v>000022</v>
      </c>
      <c r="K30" s="4">
        <v>42884</v>
      </c>
      <c r="L30" s="5" t="str">
        <f>"000091"</f>
        <v>000091</v>
      </c>
      <c r="M30" s="4">
        <v>42886</v>
      </c>
      <c r="N30" s="5">
        <v>17</v>
      </c>
      <c r="O30" s="5" t="str">
        <f>"007458"</f>
        <v>007458</v>
      </c>
      <c r="P30" s="4">
        <v>43421</v>
      </c>
      <c r="Q30" s="7">
        <v>9.1189599999999995</v>
      </c>
      <c r="R30" s="7">
        <v>1.03481</v>
      </c>
      <c r="S30" s="7">
        <v>8.0841499999999993</v>
      </c>
      <c r="T30" s="5">
        <v>279</v>
      </c>
      <c r="U30" s="4">
        <v>43437</v>
      </c>
      <c r="V30" s="5">
        <v>9900475444</v>
      </c>
      <c r="W30" s="6" t="s">
        <v>81</v>
      </c>
      <c r="X30" s="5" t="s">
        <v>31</v>
      </c>
      <c r="Y30" s="6" t="s">
        <v>32</v>
      </c>
      <c r="Z30" s="5" t="s">
        <v>56</v>
      </c>
      <c r="AA30" s="6" t="s">
        <v>55</v>
      </c>
      <c r="AB30" s="7">
        <f>Q30/100</f>
        <v>9.1189599999999996E-2</v>
      </c>
      <c r="AD30" s="8"/>
      <c r="AF30" s="8"/>
      <c r="AG30" s="8"/>
    </row>
    <row r="31" spans="1:33" x14ac:dyDescent="0.2">
      <c r="A31" s="12">
        <v>7764</v>
      </c>
      <c r="B31" s="13" t="s">
        <v>38</v>
      </c>
      <c r="C31" s="13">
        <v>43448</v>
      </c>
      <c r="D31" s="5">
        <v>125</v>
      </c>
      <c r="E31" s="6" t="s">
        <v>74</v>
      </c>
      <c r="F31" s="5" t="s">
        <v>80</v>
      </c>
      <c r="G31" s="6" t="s">
        <v>79</v>
      </c>
      <c r="H31" s="5" t="str">
        <f>"000084"</f>
        <v>000084</v>
      </c>
      <c r="I31" s="4">
        <v>42907</v>
      </c>
      <c r="J31" s="5" t="str">
        <f>"000089"</f>
        <v>000089</v>
      </c>
      <c r="K31" s="4">
        <v>43003</v>
      </c>
      <c r="L31" s="5" t="str">
        <f>"000077"</f>
        <v>000077</v>
      </c>
      <c r="M31" s="4">
        <v>43021</v>
      </c>
      <c r="N31" s="5">
        <v>16</v>
      </c>
      <c r="O31" s="5" t="str">
        <f>"007761"</f>
        <v>007761</v>
      </c>
      <c r="P31" s="4">
        <v>43444</v>
      </c>
      <c r="Q31" s="7">
        <v>28.213460000000001</v>
      </c>
      <c r="R31" s="7">
        <v>3.5754800000000002</v>
      </c>
      <c r="S31" s="7">
        <v>24.637979999999999</v>
      </c>
      <c r="T31" s="5">
        <v>292</v>
      </c>
      <c r="U31" s="4">
        <v>43448</v>
      </c>
      <c r="V31" s="5">
        <v>9964999555</v>
      </c>
      <c r="W31" s="6" t="s">
        <v>78</v>
      </c>
      <c r="X31" s="5" t="s">
        <v>31</v>
      </c>
      <c r="Y31" s="6" t="s">
        <v>32</v>
      </c>
      <c r="Z31" s="5" t="s">
        <v>56</v>
      </c>
      <c r="AA31" s="6" t="s">
        <v>55</v>
      </c>
      <c r="AB31" s="7">
        <f>Q31/100</f>
        <v>0.28213460000000001</v>
      </c>
      <c r="AD31" s="8"/>
      <c r="AF31" s="8"/>
      <c r="AG31" s="8"/>
    </row>
    <row r="32" spans="1:33" x14ac:dyDescent="0.2">
      <c r="A32" s="12">
        <v>7765</v>
      </c>
      <c r="B32" s="13" t="s">
        <v>38</v>
      </c>
      <c r="C32" s="13">
        <v>43448</v>
      </c>
      <c r="D32" s="5">
        <v>125</v>
      </c>
      <c r="E32" s="6" t="s">
        <v>74</v>
      </c>
      <c r="F32" s="5" t="s">
        <v>77</v>
      </c>
      <c r="G32" s="6" t="s">
        <v>76</v>
      </c>
      <c r="H32" s="5" t="str">
        <f>"000057"</f>
        <v>000057</v>
      </c>
      <c r="I32" s="4">
        <v>43027</v>
      </c>
      <c r="J32" s="5" t="str">
        <f>"000094"</f>
        <v>000094</v>
      </c>
      <c r="K32" s="4">
        <v>43054</v>
      </c>
      <c r="L32" s="5" t="str">
        <f>"000087"</f>
        <v>000087</v>
      </c>
      <c r="M32" s="4">
        <v>43054</v>
      </c>
      <c r="N32" s="5">
        <v>17</v>
      </c>
      <c r="O32" s="5" t="str">
        <f>"007907"</f>
        <v>007907</v>
      </c>
      <c r="P32" s="4">
        <v>43445</v>
      </c>
      <c r="Q32" s="7">
        <v>23.912199999999999</v>
      </c>
      <c r="R32" s="7">
        <v>1.0813999999999999</v>
      </c>
      <c r="S32" s="7">
        <v>22.8308</v>
      </c>
      <c r="T32" s="5">
        <v>292</v>
      </c>
      <c r="U32" s="4">
        <v>43448</v>
      </c>
      <c r="V32" s="5">
        <v>9900475444</v>
      </c>
      <c r="W32" s="6" t="s">
        <v>75</v>
      </c>
      <c r="X32" s="5" t="s">
        <v>31</v>
      </c>
      <c r="Y32" s="6" t="s">
        <v>32</v>
      </c>
      <c r="Z32" s="5" t="s">
        <v>56</v>
      </c>
      <c r="AA32" s="6" t="s">
        <v>55</v>
      </c>
      <c r="AB32" s="7">
        <f>Q32/100</f>
        <v>0.23912199999999997</v>
      </c>
      <c r="AD32" s="8"/>
      <c r="AF32" s="8"/>
      <c r="AG32" s="8"/>
    </row>
    <row r="33" spans="1:33" x14ac:dyDescent="0.2">
      <c r="A33" s="12">
        <v>7912</v>
      </c>
      <c r="B33" s="13" t="s">
        <v>38</v>
      </c>
      <c r="C33" s="13">
        <v>43454</v>
      </c>
      <c r="D33" s="5">
        <v>125</v>
      </c>
      <c r="E33" s="6" t="s">
        <v>74</v>
      </c>
      <c r="F33" s="5" t="s">
        <v>73</v>
      </c>
      <c r="G33" s="6" t="s">
        <v>72</v>
      </c>
      <c r="H33" s="5" t="str">
        <f>"000104"</f>
        <v>000104</v>
      </c>
      <c r="I33" s="4">
        <v>43089</v>
      </c>
      <c r="J33" s="5" t="str">
        <f>"000204"</f>
        <v>000204</v>
      </c>
      <c r="K33" s="4">
        <v>43185</v>
      </c>
      <c r="L33" s="5" t="str">
        <f>"000259"</f>
        <v>000259</v>
      </c>
      <c r="M33" s="4">
        <v>43185</v>
      </c>
      <c r="N33" s="5">
        <v>18</v>
      </c>
      <c r="O33" s="5" t="str">
        <f>"007924"</f>
        <v>007924</v>
      </c>
      <c r="P33" s="4">
        <v>43447</v>
      </c>
      <c r="Q33" s="7">
        <v>14.53679</v>
      </c>
      <c r="R33" s="7">
        <v>1.6411899999999999</v>
      </c>
      <c r="S33" s="7">
        <v>12.8956</v>
      </c>
      <c r="T33" s="5">
        <v>298</v>
      </c>
      <c r="U33" s="4">
        <v>43454</v>
      </c>
      <c r="V33" s="5">
        <v>9900000000</v>
      </c>
      <c r="W33" s="6" t="s">
        <v>57</v>
      </c>
      <c r="X33" s="5" t="s">
        <v>46</v>
      </c>
      <c r="Y33" s="6" t="s">
        <v>45</v>
      </c>
      <c r="Z33" s="5" t="s">
        <v>56</v>
      </c>
      <c r="AA33" s="6" t="s">
        <v>55</v>
      </c>
      <c r="AB33" s="7">
        <f>Q33/100</f>
        <v>0.14536789999999999</v>
      </c>
      <c r="AD33" s="8"/>
      <c r="AF33" s="8"/>
      <c r="AG3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2019-01-08T05:01:28Z</dcterms:created>
  <dcterms:modified xsi:type="dcterms:W3CDTF">2019-01-17T07:46:37Z</dcterms:modified>
</cp:coreProperties>
</file>