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1st April 2018 to 30th Sep 2018 BR Jobcode Tender WBB For ICMYC\BR 198\"/>
    </mc:Choice>
  </mc:AlternateContent>
  <bookViews>
    <workbookView xWindow="0" yWindow="0" windowWidth="15360" windowHeight="775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1" l="1"/>
  <c r="J2" i="1"/>
  <c r="L2" i="1"/>
  <c r="O2" i="1"/>
  <c r="H3" i="1"/>
  <c r="J3" i="1"/>
  <c r="L3" i="1"/>
  <c r="O3" i="1"/>
  <c r="H4" i="1"/>
  <c r="J4" i="1"/>
  <c r="L4" i="1"/>
  <c r="O4" i="1"/>
  <c r="H5" i="1"/>
  <c r="J5" i="1"/>
  <c r="L5" i="1"/>
  <c r="O5" i="1"/>
  <c r="H6" i="1"/>
  <c r="J6" i="1"/>
  <c r="L6" i="1"/>
  <c r="O6" i="1"/>
  <c r="H7" i="1"/>
  <c r="J7" i="1"/>
  <c r="L7" i="1"/>
  <c r="O7" i="1"/>
  <c r="H8" i="1"/>
  <c r="J8" i="1"/>
  <c r="L8" i="1"/>
  <c r="O8" i="1"/>
  <c r="H9" i="1"/>
  <c r="J9" i="1"/>
  <c r="L9" i="1"/>
  <c r="O9" i="1"/>
  <c r="H10" i="1"/>
  <c r="J10" i="1"/>
  <c r="L10" i="1"/>
  <c r="O10" i="1"/>
  <c r="H11" i="1"/>
  <c r="J11" i="1"/>
  <c r="L11" i="1"/>
  <c r="O11" i="1"/>
  <c r="H12" i="1"/>
  <c r="J12" i="1"/>
  <c r="L12" i="1"/>
  <c r="O12" i="1"/>
  <c r="H13" i="1"/>
  <c r="J13" i="1"/>
  <c r="L13" i="1"/>
  <c r="O13" i="1"/>
  <c r="H14" i="1"/>
  <c r="J14" i="1"/>
  <c r="L14" i="1"/>
  <c r="O14" i="1"/>
  <c r="H15" i="1"/>
  <c r="J15" i="1"/>
  <c r="L15" i="1"/>
  <c r="O15" i="1"/>
  <c r="H16" i="1"/>
  <c r="J16" i="1"/>
  <c r="L16" i="1"/>
  <c r="O16" i="1"/>
  <c r="H17" i="1"/>
  <c r="J17" i="1"/>
  <c r="L17" i="1"/>
  <c r="O17" i="1"/>
  <c r="H18" i="1"/>
  <c r="J18" i="1"/>
  <c r="L18" i="1"/>
  <c r="O18" i="1"/>
  <c r="H19" i="1"/>
  <c r="J19" i="1"/>
  <c r="L19" i="1"/>
  <c r="O19" i="1"/>
  <c r="H20" i="1"/>
  <c r="J20" i="1"/>
  <c r="L20" i="1"/>
  <c r="O20" i="1"/>
  <c r="H21" i="1"/>
  <c r="J21" i="1"/>
  <c r="L21" i="1"/>
  <c r="O21" i="1"/>
  <c r="H22" i="1"/>
  <c r="J22" i="1"/>
  <c r="L22" i="1"/>
  <c r="O22" i="1"/>
  <c r="H23" i="1"/>
  <c r="J23" i="1"/>
  <c r="L23" i="1"/>
  <c r="O23" i="1"/>
  <c r="H24" i="1"/>
  <c r="J24" i="1"/>
  <c r="L24" i="1"/>
  <c r="O24" i="1"/>
  <c r="H25" i="1"/>
  <c r="J25" i="1"/>
  <c r="L25" i="1"/>
  <c r="O25" i="1"/>
  <c r="H26" i="1"/>
  <c r="J26" i="1"/>
  <c r="L26" i="1"/>
  <c r="O26" i="1"/>
  <c r="H27" i="1"/>
  <c r="J27" i="1"/>
  <c r="L27" i="1"/>
  <c r="O27" i="1"/>
  <c r="H28" i="1"/>
  <c r="J28" i="1"/>
  <c r="L28" i="1"/>
  <c r="O28" i="1"/>
  <c r="AB28" i="1"/>
  <c r="H29" i="1"/>
  <c r="J29" i="1"/>
  <c r="L29" i="1"/>
  <c r="O29" i="1"/>
  <c r="AB29" i="1"/>
  <c r="H30" i="1"/>
  <c r="J30" i="1"/>
  <c r="L30" i="1"/>
  <c r="O30" i="1"/>
  <c r="AB30" i="1"/>
  <c r="H31" i="1"/>
  <c r="J31" i="1"/>
  <c r="L31" i="1"/>
  <c r="O31" i="1"/>
  <c r="AB31" i="1"/>
  <c r="H32" i="1"/>
  <c r="J32" i="1"/>
  <c r="L32" i="1"/>
  <c r="O32" i="1"/>
  <c r="AB32" i="1"/>
  <c r="H33" i="1"/>
  <c r="J33" i="1"/>
  <c r="L33" i="1"/>
  <c r="O33" i="1"/>
  <c r="AB33" i="1"/>
  <c r="H34" i="1"/>
  <c r="J34" i="1"/>
  <c r="L34" i="1"/>
  <c r="O34" i="1"/>
  <c r="AB34" i="1"/>
  <c r="H35" i="1"/>
  <c r="J35" i="1"/>
  <c r="L35" i="1"/>
  <c r="O35" i="1"/>
  <c r="AB35" i="1"/>
</calcChain>
</file>

<file path=xl/sharedStrings.xml><?xml version="1.0" encoding="utf-8"?>
<sst xmlns="http://schemas.openxmlformats.org/spreadsheetml/2006/main" count="334" uniqueCount="127">
  <si>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</si>
  <si>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</si>
  <si>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</si>
  <si>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</si>
  <si>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</si>
  <si>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</si>
  <si>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</si>
  <si>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</si>
  <si>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</si>
  <si>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</si>
  <si>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</si>
  <si>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</si>
  <si>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</si>
  <si>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</si>
  <si>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</si>
  <si>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</si>
  <si>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</si>
  <si>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</si>
  <si>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</si>
  <si>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</si>
  <si>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</si>
  <si>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</si>
  <si>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</si>
  <si>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</si>
  <si>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</si>
  <si>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</si>
  <si>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</si>
  <si>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</si>
  <si>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P3158</t>
  </si>
  <si>
    <t>SIP Infrastructure Project works</t>
  </si>
  <si>
    <t>August</t>
  </si>
  <si>
    <t>P1771</t>
  </si>
  <si>
    <t>Zone Works - POW Works</t>
  </si>
  <si>
    <t>July</t>
  </si>
  <si>
    <t>P0300</t>
  </si>
  <si>
    <t>M and R to Street Lights - Replacement of Burnt Bulbs etc. (Package)</t>
  </si>
  <si>
    <t>May</t>
  </si>
  <si>
    <t>September</t>
  </si>
  <si>
    <t>P3110</t>
  </si>
  <si>
    <t>14th Finance Commission Grant Works</t>
  </si>
  <si>
    <t>December</t>
  </si>
  <si>
    <t>October</t>
  </si>
  <si>
    <t>April</t>
  </si>
  <si>
    <t>KRIDL</t>
  </si>
  <si>
    <t>June</t>
  </si>
  <si>
    <t>Works sanctioned by Dy. Mayor</t>
  </si>
  <si>
    <t>P2178</t>
  </si>
  <si>
    <t>Nagarothana Works</t>
  </si>
  <si>
    <t>P3106</t>
  </si>
  <si>
    <t>Reserve fund for TandF Committee</t>
  </si>
  <si>
    <t>P2415</t>
  </si>
  <si>
    <t xml:space="preserve"> Executive Engineer (Project) Rajarajeshwari Nagar Zone</t>
  </si>
  <si>
    <t>ddo008</t>
  </si>
  <si>
    <t>Karnataka Rural Infrastructure Development Ltd</t>
  </si>
  <si>
    <t>Construction of Bayalu Ranga mandira at D group layout Ganesha temple park in ward no 129</t>
  </si>
  <si>
    <t>129-17-000002</t>
  </si>
  <si>
    <t>Jnana Bharathi Ward</t>
  </si>
  <si>
    <t xml:space="preserve"> Assistant Executive Engineer Rajarajeshwari Nagar Sub Division</t>
  </si>
  <si>
    <t>ddo010</t>
  </si>
  <si>
    <t>Sri, K  Lokesh, (Sanjeevini Construction),</t>
  </si>
  <si>
    <t>Reconstruction of culvert at ward jurisdiction in Ward No 129</t>
  </si>
  <si>
    <t>129-16-000013</t>
  </si>
  <si>
    <t>Special Development works in 7 CMC and 1 TMC area in BBMP</t>
  </si>
  <si>
    <t>P3089</t>
  </si>
  <si>
    <t>Nagasandra Ramarao Satish (Sathya Borewell Cleaning)</t>
  </si>
  <si>
    <t xml:space="preserve">Digging of Borewells in Ward No-129 (20Nos)  </t>
  </si>
  <si>
    <t>129-15-000035</t>
  </si>
  <si>
    <t>Sri, K. Lokesh, (M/s Sanjeevini Construction)</t>
  </si>
  <si>
    <t>Pothole filling in ward jurisdiction  in ward no 129</t>
  </si>
  <si>
    <t>129-16-000009</t>
  </si>
  <si>
    <t>Sri, k  Lokesh,(Sanjeevini Construction),</t>
  </si>
  <si>
    <t>Depot collection in Ward No 129</t>
  </si>
  <si>
    <t>129-16-000015</t>
  </si>
  <si>
    <t xml:space="preserve"> Executive Engineer Road Infrastructure Rajarajeshwari Nagar Division Central Zone</t>
  </si>
  <si>
    <t>ddo661</t>
  </si>
  <si>
    <t xml:space="preserve">M/s. Civil Experts Consultants &amp; testing center </t>
  </si>
  <si>
    <t>Preparation of Detailed Project Report for the work of Improvement and Asphalting of 7 selected Arterial, Sub Arterial and other roads in Ward No.129, Rajarajeshwarinagara zone under Package RRN-2016-17 (02)</t>
  </si>
  <si>
    <t>304-17-000052</t>
  </si>
  <si>
    <t>Tejus Consultant</t>
  </si>
  <si>
    <t>Improvements to drains and road at 12th block Nagarabhavi in ward no 129.</t>
  </si>
  <si>
    <t>129-16-000021</t>
  </si>
  <si>
    <t xml:space="preserve"> Executive Engineer (Electrical) Rajarajeshwari Nagar Zone</t>
  </si>
  <si>
    <t>ddo009</t>
  </si>
  <si>
    <t>Providing street lights in ward no 129 Jananbharathi of RR Nagara zone</t>
  </si>
  <si>
    <t>129-17-000005</t>
  </si>
  <si>
    <t>Sri, M Manjunath M,</t>
  </si>
  <si>
    <t xml:space="preserve">Dismantling and Proposed Construction of School building at Papareddy palya in Ward No-129 </t>
  </si>
  <si>
    <t>129-15-000036</t>
  </si>
  <si>
    <t>M/S Ganga Enterprises Prop:S N Pradeep Kumar</t>
  </si>
  <si>
    <t>Operation and Maintenance of Street Light System in Ward No.129-Jnanabharathi(P-Papareddy palya) Package R20 of RajarajeshwariNagar Zone.</t>
  </si>
  <si>
    <t>129-16-000003</t>
  </si>
  <si>
    <t>Ganga Enterprises Prop. S.N Pradeep Kumar</t>
  </si>
  <si>
    <t>Operation and Maintenance of Street Light System in Ward No.129-Jnanabharathi(P-Jnanajyothinagara) Package R22 of RajarajeshwariNagar Zone.</t>
  </si>
  <si>
    <t>129-16-000005</t>
  </si>
  <si>
    <t>Operation and Maintenance of Street Light System in Ward No.129-Jnanabharathi(P-Mallathahalli) Package R21 of RajarajeshwariNagar Zone.</t>
  </si>
  <si>
    <t>129-16-000004</t>
  </si>
  <si>
    <t>Ganga Enterprises Prop S.N Pradeep Kumar</t>
  </si>
  <si>
    <t>Operation and Maintenance of Street Light System in Ward No.129-Jnanabharathi(P-Annapoorneshwarinagar) Package R19 of RajarajeshwariNagar Zone.</t>
  </si>
  <si>
    <t>129-16-000002</t>
  </si>
  <si>
    <t>Sri, A.G Narayanaswamy,</t>
  </si>
  <si>
    <t>Comprehensive development of selected main roads and cross roads in ward no 160 and 129 (excluding arterial and sub arterial roads) in Rajarajeshwarinagara dividion under package-RRN-2016-17 (04)</t>
  </si>
  <si>
    <t>129-17-000006</t>
  </si>
  <si>
    <t>V K Gopal</t>
  </si>
  <si>
    <t>M/s Professional Global Infrastructures Pvt.Ltd,</t>
  </si>
  <si>
    <t xml:space="preserve">Construction of Dialysis Center Building in ward No-73 and Ward No-129 </t>
  </si>
  <si>
    <t>129-15-000034</t>
  </si>
  <si>
    <t xml:space="preserve">Shankar Rao B, Sri Manjunatha Enterprises </t>
  </si>
  <si>
    <t xml:space="preserve">Providing and fixing of LED Street lights in Ward No 129 in RR Nagar Division </t>
  </si>
  <si>
    <t>129-17-000018</t>
  </si>
  <si>
    <t>Sri, H.B. Rajendra,</t>
  </si>
  <si>
    <t>Comprehensive development of selected main roads and cross roads in ward no 129 (excluding arterial and sub arterial roads) in Rajarajeshwarinagara dividion under package-RRN-2016-17 (05)</t>
  </si>
  <si>
    <t>129-17-000007</t>
  </si>
  <si>
    <t>RNC Consutants</t>
  </si>
  <si>
    <t>Improvements and Asphalting Malathahalli D group Layout Surrounding area in Ward No 129 Jannabharathi</t>
  </si>
  <si>
    <t>129-16-000042</t>
  </si>
  <si>
    <t>M/s, Civil Expert Consultants &amp; Testing Centre,</t>
  </si>
  <si>
    <t>Preparation of detailed project report for the work of Improvements to roads and drains in Forest Layout, Railway Layout ,Press Layout, Gavipuram Layout, Geological layout, Hanumanthanagara and surrounding areas in ward no 129</t>
  </si>
  <si>
    <t>129-17-000020</t>
  </si>
  <si>
    <t>Civil Expert Consultants &amp; Testing Centre,</t>
  </si>
  <si>
    <t>Civil Expert Consultants &amp; testing Centre,</t>
  </si>
  <si>
    <t>Comprehensive development of selected main roads and cross roads in ward no 129 (excluding arterial and sub arterial roads) in Rajarajeshwarinagara dividion under package-RRN-2016-17 (06)</t>
  </si>
  <si>
    <t>129-17-000008</t>
  </si>
  <si>
    <t>Sri, H.B Rajendra,</t>
  </si>
  <si>
    <t>Civil Experts Consultants &amp; Testing Centre,</t>
  </si>
  <si>
    <t>Civil Expert Consultants &amp; Testing Centre</t>
  </si>
  <si>
    <t>Comprehensive Development of Roads and Drains in Ward No 129 and 160 Package-09</t>
  </si>
  <si>
    <t>129-16-000031</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</si>
</sst>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2" fontId="2" fillId="0" borderId="1" xfId="0" applyNumberFormat="1" applyFont="1" applyBorder="1" applyAlignment="1">
      <alignment horizontal="righ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5"/>
  <sheetViews>
    <sheetView tabSelected="1" workbookViewId="0">
      <selection activeCell="A2" sqref="A2:XFD35"/>
    </sheetView>
  </sheetViews>
  <sheetFormatPr defaultRowHeight="12.75" x14ac:dyDescent="0.2"/>
  <cols>
    <col min="1" max="1" width="5.42578125" style="9" bestFit="1" customWidth="1"/>
    <col min="2" max="2" width="9.140625" style="9"/>
    <col min="3" max="3" width="9.5703125" style="9" bestFit="1" customWidth="1"/>
    <col min="4" max="4" width="8.42578125" style="9" bestFit="1" customWidth="1"/>
    <col min="5" max="5" width="16.28515625" style="10" bestFit="1" customWidth="1"/>
    <col min="6" max="6" width="13.28515625" style="10" bestFit="1" customWidth="1"/>
    <col min="7" max="7" width="29.7109375" style="10" customWidth="1"/>
    <col min="8" max="8" width="9.140625" style="10"/>
    <col min="9" max="9" width="9.140625" style="9"/>
    <col min="10" max="10" width="9.140625" style="8"/>
    <col min="11" max="20" width="9.140625" style="9"/>
    <col min="21" max="23" width="9.140625" style="11"/>
    <col min="24" max="26" width="9.140625" style="9"/>
    <col min="27" max="27" width="9.140625" style="8"/>
    <col min="28" max="28" width="9.140625" style="9"/>
    <col min="29" max="29" width="9.140625" style="8"/>
    <col min="30" max="30" width="9.140625" style="9"/>
    <col min="31" max="31" width="9.140625" style="8"/>
    <col min="32" max="33" width="9.140625" style="9"/>
    <col min="34" max="16384" width="9.140625" style="8"/>
  </cols>
  <sheetData>
    <row r="1" spans="1:33" s="3" customFormat="1" ht="26.25" customHeight="1" x14ac:dyDescent="0.2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33" x14ac:dyDescent="0.2">
      <c r="A2" s="12">
        <v>110</v>
      </c>
      <c r="B2" s="13" t="s">
        <v>42</v>
      </c>
      <c r="C2" s="13">
        <v>43194</v>
      </c>
      <c r="D2" s="5">
        <v>129</v>
      </c>
      <c r="E2" s="6" t="s">
        <v>56</v>
      </c>
      <c r="F2" s="5" t="s">
        <v>101</v>
      </c>
      <c r="G2" s="6" t="s">
        <v>100</v>
      </c>
      <c r="H2" s="5" t="str">
        <f>"000102"</f>
        <v>000102</v>
      </c>
      <c r="I2" s="4">
        <v>42803</v>
      </c>
      <c r="J2" s="5" t="str">
        <f>"000002"</f>
        <v>000002</v>
      </c>
      <c r="K2" s="4">
        <v>43250</v>
      </c>
      <c r="L2" s="5" t="str">
        <f>"000026"</f>
        <v>000026</v>
      </c>
      <c r="M2" s="4">
        <v>43251</v>
      </c>
      <c r="N2" s="5">
        <v>17</v>
      </c>
      <c r="O2" s="5" t="str">
        <f>"003161"</f>
        <v>003161</v>
      </c>
      <c r="P2" s="4">
        <v>43280</v>
      </c>
      <c r="Q2" s="7">
        <v>247.91443000000001</v>
      </c>
      <c r="R2" s="7">
        <v>7.1144299999999996</v>
      </c>
      <c r="S2" s="7">
        <v>240.8</v>
      </c>
      <c r="T2" s="5">
        <v>1</v>
      </c>
      <c r="U2" s="4">
        <v>43194</v>
      </c>
      <c r="V2" s="5">
        <v>9738780002</v>
      </c>
      <c r="W2" s="6" t="s">
        <v>99</v>
      </c>
      <c r="X2" s="5" t="s">
        <v>28</v>
      </c>
      <c r="Y2" s="6" t="s">
        <v>29</v>
      </c>
      <c r="Z2" s="5" t="s">
        <v>58</v>
      </c>
      <c r="AA2" s="6" t="s">
        <v>57</v>
      </c>
      <c r="AB2" s="7">
        <v>2.4791443000000002</v>
      </c>
      <c r="AD2" s="8"/>
      <c r="AF2" s="8"/>
      <c r="AG2" s="8"/>
    </row>
    <row r="3" spans="1:33" x14ac:dyDescent="0.2">
      <c r="A3" s="12">
        <v>111</v>
      </c>
      <c r="B3" s="13" t="s">
        <v>42</v>
      </c>
      <c r="C3" s="13">
        <v>43194</v>
      </c>
      <c r="D3" s="5">
        <v>129</v>
      </c>
      <c r="E3" s="6" t="s">
        <v>56</v>
      </c>
      <c r="F3" s="5" t="s">
        <v>126</v>
      </c>
      <c r="G3" s="6" t="s">
        <v>125</v>
      </c>
      <c r="H3" s="5" t="str">
        <f>"000077"</f>
        <v>000077</v>
      </c>
      <c r="I3" s="4">
        <v>42668</v>
      </c>
      <c r="J3" s="5" t="str">
        <f>"000030"</f>
        <v>000030</v>
      </c>
      <c r="K3" s="4">
        <v>42791</v>
      </c>
      <c r="L3" s="5" t="str">
        <f>"000252"</f>
        <v>000252</v>
      </c>
      <c r="M3" s="4">
        <v>42818</v>
      </c>
      <c r="N3" s="5">
        <v>16</v>
      </c>
      <c r="O3" s="5" t="str">
        <f>"000546"</f>
        <v>000546</v>
      </c>
      <c r="P3" s="4">
        <v>42845</v>
      </c>
      <c r="Q3" s="7">
        <v>6.875</v>
      </c>
      <c r="R3" s="7">
        <v>0.6875</v>
      </c>
      <c r="S3" s="7">
        <v>6.1875</v>
      </c>
      <c r="T3" s="5">
        <v>1</v>
      </c>
      <c r="U3" s="4">
        <v>43194</v>
      </c>
      <c r="V3" s="5">
        <v>9986551818</v>
      </c>
      <c r="W3" s="6" t="s">
        <v>124</v>
      </c>
      <c r="X3" s="5" t="s">
        <v>48</v>
      </c>
      <c r="Y3" s="6" t="s">
        <v>47</v>
      </c>
      <c r="Z3" s="5" t="s">
        <v>58</v>
      </c>
      <c r="AA3" s="6" t="s">
        <v>57</v>
      </c>
      <c r="AB3" s="7">
        <v>6.8750000000000006E-2</v>
      </c>
      <c r="AD3" s="8"/>
      <c r="AF3" s="8"/>
      <c r="AG3" s="8"/>
    </row>
    <row r="4" spans="1:33" x14ac:dyDescent="0.2">
      <c r="A4" s="12">
        <v>112</v>
      </c>
      <c r="B4" s="13" t="s">
        <v>42</v>
      </c>
      <c r="C4" s="13">
        <v>43194</v>
      </c>
      <c r="D4" s="5">
        <v>129</v>
      </c>
      <c r="E4" s="6" t="s">
        <v>56</v>
      </c>
      <c r="F4" s="5" t="s">
        <v>101</v>
      </c>
      <c r="G4" s="6" t="s">
        <v>100</v>
      </c>
      <c r="H4" s="5" t="str">
        <f>"000102"</f>
        <v>000102</v>
      </c>
      <c r="I4" s="4">
        <v>42803</v>
      </c>
      <c r="J4" s="5" t="str">
        <f>"000002"</f>
        <v>000002</v>
      </c>
      <c r="K4" s="4">
        <v>43250</v>
      </c>
      <c r="L4" s="5" t="str">
        <f>"000026"</f>
        <v>000026</v>
      </c>
      <c r="M4" s="4">
        <v>43251</v>
      </c>
      <c r="N4" s="5">
        <v>17</v>
      </c>
      <c r="O4" s="5" t="str">
        <f>"003161"</f>
        <v>003161</v>
      </c>
      <c r="P4" s="4">
        <v>43280</v>
      </c>
      <c r="Q4" s="7">
        <v>6.71875</v>
      </c>
      <c r="R4" s="7">
        <v>0.67190000000000005</v>
      </c>
      <c r="S4" s="7">
        <v>6.0468500000000001</v>
      </c>
      <c r="T4" s="5">
        <v>1</v>
      </c>
      <c r="U4" s="4">
        <v>43194</v>
      </c>
      <c r="V4" s="5">
        <v>9986551818</v>
      </c>
      <c r="W4" s="6" t="s">
        <v>123</v>
      </c>
      <c r="X4" s="5" t="s">
        <v>28</v>
      </c>
      <c r="Y4" s="6" t="s">
        <v>29</v>
      </c>
      <c r="Z4" s="5" t="s">
        <v>58</v>
      </c>
      <c r="AA4" s="6" t="s">
        <v>57</v>
      </c>
      <c r="AB4" s="7">
        <v>6.7187499999999997E-2</v>
      </c>
      <c r="AD4" s="8"/>
      <c r="AF4" s="8"/>
      <c r="AG4" s="8"/>
    </row>
    <row r="5" spans="1:33" x14ac:dyDescent="0.2">
      <c r="A5" s="12">
        <v>113</v>
      </c>
      <c r="B5" s="13" t="s">
        <v>42</v>
      </c>
      <c r="C5" s="13">
        <v>43194</v>
      </c>
      <c r="D5" s="5">
        <v>129</v>
      </c>
      <c r="E5" s="6" t="s">
        <v>56</v>
      </c>
      <c r="F5" s="5" t="s">
        <v>121</v>
      </c>
      <c r="G5" s="6" t="s">
        <v>120</v>
      </c>
      <c r="H5" s="5" t="str">
        <f>"000104"</f>
        <v>000104</v>
      </c>
      <c r="I5" s="4">
        <v>42803</v>
      </c>
      <c r="J5" s="5" t="str">
        <f>"000008"</f>
        <v>000008</v>
      </c>
      <c r="K5" s="4">
        <v>43045</v>
      </c>
      <c r="L5" s="5" t="str">
        <f>"000057"</f>
        <v>000057</v>
      </c>
      <c r="M5" s="4">
        <v>43045</v>
      </c>
      <c r="N5" s="5">
        <v>17</v>
      </c>
      <c r="O5" s="5" t="str">
        <f>"007942"</f>
        <v>007942</v>
      </c>
      <c r="P5" s="4">
        <v>43054</v>
      </c>
      <c r="Q5" s="7">
        <v>36.916559999999997</v>
      </c>
      <c r="R5" s="7">
        <v>3.0165600000000001</v>
      </c>
      <c r="S5" s="7">
        <v>33.9</v>
      </c>
      <c r="T5" s="5">
        <v>1</v>
      </c>
      <c r="U5" s="4">
        <v>43194</v>
      </c>
      <c r="V5" s="5">
        <v>9845222227</v>
      </c>
      <c r="W5" s="6" t="s">
        <v>122</v>
      </c>
      <c r="X5" s="5" t="s">
        <v>28</v>
      </c>
      <c r="Y5" s="6" t="s">
        <v>29</v>
      </c>
      <c r="Z5" s="5" t="s">
        <v>58</v>
      </c>
      <c r="AA5" s="6" t="s">
        <v>57</v>
      </c>
      <c r="AB5" s="7">
        <v>0.36916559999999998</v>
      </c>
      <c r="AD5" s="8"/>
      <c r="AF5" s="8"/>
      <c r="AG5" s="8"/>
    </row>
    <row r="6" spans="1:33" x14ac:dyDescent="0.2">
      <c r="A6" s="12">
        <v>114</v>
      </c>
      <c r="B6" s="13" t="s">
        <v>42</v>
      </c>
      <c r="C6" s="13">
        <v>43194</v>
      </c>
      <c r="D6" s="5">
        <v>129</v>
      </c>
      <c r="E6" s="6" t="s">
        <v>56</v>
      </c>
      <c r="F6" s="5" t="s">
        <v>121</v>
      </c>
      <c r="G6" s="6" t="s">
        <v>120</v>
      </c>
      <c r="H6" s="5" t="str">
        <f>"000104"</f>
        <v>000104</v>
      </c>
      <c r="I6" s="4">
        <v>42803</v>
      </c>
      <c r="J6" s="5" t="str">
        <f>"000008"</f>
        <v>000008</v>
      </c>
      <c r="K6" s="4">
        <v>43045</v>
      </c>
      <c r="L6" s="5" t="str">
        <f>"000057"</f>
        <v>000057</v>
      </c>
      <c r="M6" s="4">
        <v>43045</v>
      </c>
      <c r="N6" s="5">
        <v>17</v>
      </c>
      <c r="O6" s="5" t="str">
        <f>"007942"</f>
        <v>007942</v>
      </c>
      <c r="P6" s="4">
        <v>43054</v>
      </c>
      <c r="Q6" s="7">
        <v>7.65625</v>
      </c>
      <c r="R6" s="7">
        <v>0.76565000000000005</v>
      </c>
      <c r="S6" s="7">
        <v>6.8906000000000001</v>
      </c>
      <c r="T6" s="5">
        <v>1</v>
      </c>
      <c r="U6" s="4">
        <v>43194</v>
      </c>
      <c r="V6" s="5">
        <v>9986551818</v>
      </c>
      <c r="W6" s="6" t="s">
        <v>119</v>
      </c>
      <c r="X6" s="5" t="s">
        <v>28</v>
      </c>
      <c r="Y6" s="6" t="s">
        <v>29</v>
      </c>
      <c r="Z6" s="5" t="s">
        <v>58</v>
      </c>
      <c r="AA6" s="6" t="s">
        <v>57</v>
      </c>
      <c r="AB6" s="7">
        <v>7.6562500000000006E-2</v>
      </c>
      <c r="AD6" s="8"/>
      <c r="AF6" s="8"/>
      <c r="AG6" s="8"/>
    </row>
    <row r="7" spans="1:33" x14ac:dyDescent="0.2">
      <c r="A7" s="12">
        <v>115</v>
      </c>
      <c r="B7" s="13" t="s">
        <v>42</v>
      </c>
      <c r="C7" s="13">
        <v>43194</v>
      </c>
      <c r="D7" s="5">
        <v>129</v>
      </c>
      <c r="E7" s="6" t="s">
        <v>56</v>
      </c>
      <c r="F7" s="5" t="s">
        <v>111</v>
      </c>
      <c r="G7" s="6" t="s">
        <v>110</v>
      </c>
      <c r="H7" s="5" t="str">
        <f>"000103"</f>
        <v>000103</v>
      </c>
      <c r="I7" s="4">
        <v>42803</v>
      </c>
      <c r="J7" s="5" t="str">
        <f>""</f>
        <v/>
      </c>
      <c r="K7" s="4"/>
      <c r="L7" s="5" t="str">
        <f>""</f>
        <v/>
      </c>
      <c r="M7" s="4"/>
      <c r="N7" s="5">
        <v>17</v>
      </c>
      <c r="O7" s="5" t="str">
        <f>""</f>
        <v/>
      </c>
      <c r="P7" s="4"/>
      <c r="Q7" s="7">
        <v>9.0625</v>
      </c>
      <c r="R7" s="7">
        <v>0.90625</v>
      </c>
      <c r="S7" s="7">
        <v>8.15625</v>
      </c>
      <c r="T7" s="5">
        <v>1</v>
      </c>
      <c r="U7" s="4">
        <v>43194</v>
      </c>
      <c r="V7" s="5">
        <v>9986551818</v>
      </c>
      <c r="W7" s="6" t="s">
        <v>118</v>
      </c>
      <c r="X7" s="5" t="s">
        <v>28</v>
      </c>
      <c r="Y7" s="6" t="s">
        <v>29</v>
      </c>
      <c r="Z7" s="5" t="s">
        <v>58</v>
      </c>
      <c r="AA7" s="6" t="s">
        <v>57</v>
      </c>
      <c r="AB7" s="7">
        <v>9.0624999999999997E-2</v>
      </c>
      <c r="AD7" s="8"/>
      <c r="AF7" s="8"/>
      <c r="AG7" s="8"/>
    </row>
    <row r="8" spans="1:33" x14ac:dyDescent="0.2">
      <c r="A8" s="12">
        <v>116</v>
      </c>
      <c r="B8" s="13" t="s">
        <v>42</v>
      </c>
      <c r="C8" s="13">
        <v>43194</v>
      </c>
      <c r="D8" s="5">
        <v>129</v>
      </c>
      <c r="E8" s="6" t="s">
        <v>56</v>
      </c>
      <c r="F8" s="5" t="s">
        <v>117</v>
      </c>
      <c r="G8" s="6" t="s">
        <v>116</v>
      </c>
      <c r="H8" s="5" t="str">
        <f>"000123"</f>
        <v>000123</v>
      </c>
      <c r="I8" s="4">
        <v>42822</v>
      </c>
      <c r="J8" s="5" t="str">
        <f>"000038"</f>
        <v>000038</v>
      </c>
      <c r="K8" s="4">
        <v>43159</v>
      </c>
      <c r="L8" s="5" t="str">
        <f>"000155"</f>
        <v>000155</v>
      </c>
      <c r="M8" s="4">
        <v>43159</v>
      </c>
      <c r="N8" s="5">
        <v>17</v>
      </c>
      <c r="O8" s="5" t="str">
        <f>"000074"</f>
        <v>000074</v>
      </c>
      <c r="P8" s="4">
        <v>43191</v>
      </c>
      <c r="Q8" s="7">
        <v>11.95</v>
      </c>
      <c r="R8" s="7">
        <v>1.1950000000000001</v>
      </c>
      <c r="S8" s="7">
        <v>10.755000000000001</v>
      </c>
      <c r="T8" s="5">
        <v>1</v>
      </c>
      <c r="U8" s="4">
        <v>43194</v>
      </c>
      <c r="V8" s="5">
        <v>9999999999</v>
      </c>
      <c r="W8" s="6" t="s">
        <v>115</v>
      </c>
      <c r="X8" s="5" t="s">
        <v>28</v>
      </c>
      <c r="Y8" s="6" t="s">
        <v>29</v>
      </c>
      <c r="Z8" s="5" t="s">
        <v>58</v>
      </c>
      <c r="AA8" s="6" t="s">
        <v>57</v>
      </c>
      <c r="AB8" s="7">
        <v>0.1195</v>
      </c>
      <c r="AD8" s="8"/>
      <c r="AF8" s="8"/>
      <c r="AG8" s="8"/>
    </row>
    <row r="9" spans="1:33" x14ac:dyDescent="0.2">
      <c r="A9" s="12">
        <v>117</v>
      </c>
      <c r="B9" s="13" t="s">
        <v>42</v>
      </c>
      <c r="C9" s="13">
        <v>43194</v>
      </c>
      <c r="D9" s="5">
        <v>129</v>
      </c>
      <c r="E9" s="6" t="s">
        <v>56</v>
      </c>
      <c r="F9" s="5" t="s">
        <v>114</v>
      </c>
      <c r="G9" s="6" t="s">
        <v>113</v>
      </c>
      <c r="H9" s="5" t="str">
        <f>"000025"</f>
        <v>000025</v>
      </c>
      <c r="I9" s="4">
        <v>43049</v>
      </c>
      <c r="J9" s="5" t="str">
        <f>"000014"</f>
        <v>000014</v>
      </c>
      <c r="K9" s="4">
        <v>43077</v>
      </c>
      <c r="L9" s="5" t="str">
        <f>"000080"</f>
        <v>000080</v>
      </c>
      <c r="M9" s="4">
        <v>43077</v>
      </c>
      <c r="N9" s="5">
        <v>16</v>
      </c>
      <c r="O9" s="5" t="str">
        <f>"008764"</f>
        <v>008764</v>
      </c>
      <c r="P9" s="4">
        <v>43098</v>
      </c>
      <c r="Q9" s="7">
        <v>6.875</v>
      </c>
      <c r="R9" s="7">
        <v>0.6875</v>
      </c>
      <c r="S9" s="7">
        <v>6.1875</v>
      </c>
      <c r="T9" s="5">
        <v>1</v>
      </c>
      <c r="U9" s="4">
        <v>43194</v>
      </c>
      <c r="V9" s="5">
        <v>9986551818</v>
      </c>
      <c r="W9" s="6" t="s">
        <v>112</v>
      </c>
      <c r="X9" s="5" t="s">
        <v>48</v>
      </c>
      <c r="Y9" s="6" t="s">
        <v>47</v>
      </c>
      <c r="Z9" s="5" t="s">
        <v>58</v>
      </c>
      <c r="AA9" s="6" t="s">
        <v>57</v>
      </c>
      <c r="AB9" s="7">
        <v>6.8750000000000006E-2</v>
      </c>
      <c r="AD9" s="8"/>
      <c r="AF9" s="8"/>
      <c r="AG9" s="8"/>
    </row>
    <row r="10" spans="1:33" x14ac:dyDescent="0.2">
      <c r="A10" s="12">
        <v>118</v>
      </c>
      <c r="B10" s="13" t="s">
        <v>42</v>
      </c>
      <c r="C10" s="13">
        <v>43194</v>
      </c>
      <c r="D10" s="5">
        <v>129</v>
      </c>
      <c r="E10" s="6" t="s">
        <v>56</v>
      </c>
      <c r="F10" s="5" t="s">
        <v>111</v>
      </c>
      <c r="G10" s="6" t="s">
        <v>110</v>
      </c>
      <c r="H10" s="5" t="str">
        <f>"000103"</f>
        <v>000103</v>
      </c>
      <c r="I10" s="4">
        <v>42803</v>
      </c>
      <c r="J10" s="5" t="str">
        <f>""</f>
        <v/>
      </c>
      <c r="K10" s="4"/>
      <c r="L10" s="5" t="str">
        <f>""</f>
        <v/>
      </c>
      <c r="M10" s="4"/>
      <c r="N10" s="5">
        <v>17</v>
      </c>
      <c r="O10" s="5" t="str">
        <f>""</f>
        <v/>
      </c>
      <c r="P10" s="4"/>
      <c r="Q10" s="7">
        <v>31.129200000000001</v>
      </c>
      <c r="R10" s="7">
        <v>2.5291999999999999</v>
      </c>
      <c r="S10" s="7">
        <v>28.6</v>
      </c>
      <c r="T10" s="5">
        <v>1</v>
      </c>
      <c r="U10" s="4">
        <v>43194</v>
      </c>
      <c r="V10" s="5">
        <v>9999999999</v>
      </c>
      <c r="W10" s="6" t="s">
        <v>109</v>
      </c>
      <c r="X10" s="5" t="s">
        <v>28</v>
      </c>
      <c r="Y10" s="6" t="s">
        <v>29</v>
      </c>
      <c r="Z10" s="5" t="s">
        <v>58</v>
      </c>
      <c r="AA10" s="6" t="s">
        <v>57</v>
      </c>
      <c r="AB10" s="7">
        <v>0.31129200000000001</v>
      </c>
      <c r="AD10" s="8"/>
      <c r="AF10" s="8"/>
      <c r="AG10" s="8"/>
    </row>
    <row r="11" spans="1:33" x14ac:dyDescent="0.2">
      <c r="A11" s="12">
        <v>673</v>
      </c>
      <c r="B11" s="13" t="s">
        <v>42</v>
      </c>
      <c r="C11" s="13">
        <v>43215</v>
      </c>
      <c r="D11" s="5">
        <v>129</v>
      </c>
      <c r="E11" s="6" t="s">
        <v>56</v>
      </c>
      <c r="F11" s="5" t="s">
        <v>108</v>
      </c>
      <c r="G11" s="6" t="s">
        <v>107</v>
      </c>
      <c r="H11" s="5" t="str">
        <f>"000065"</f>
        <v>000065</v>
      </c>
      <c r="I11" s="4">
        <v>43173</v>
      </c>
      <c r="J11" s="5" t="str">
        <f>"000126"</f>
        <v>000126</v>
      </c>
      <c r="K11" s="4">
        <v>43187</v>
      </c>
      <c r="L11" s="5" t="str">
        <f>"000126"</f>
        <v>000126</v>
      </c>
      <c r="M11" s="4">
        <v>43187</v>
      </c>
      <c r="N11" s="5">
        <v>17</v>
      </c>
      <c r="O11" s="5" t="str">
        <f>"000608"</f>
        <v>000608</v>
      </c>
      <c r="P11" s="4">
        <v>43209</v>
      </c>
      <c r="Q11" s="7">
        <v>8.3127200000000006</v>
      </c>
      <c r="R11" s="7">
        <v>0.17455000000000001</v>
      </c>
      <c r="S11" s="7">
        <v>8.1381700000000006</v>
      </c>
      <c r="T11" s="5">
        <v>24</v>
      </c>
      <c r="U11" s="4">
        <v>43215</v>
      </c>
      <c r="V11" s="5">
        <v>9845044408</v>
      </c>
      <c r="W11" s="6" t="s">
        <v>106</v>
      </c>
      <c r="X11" s="5" t="s">
        <v>38</v>
      </c>
      <c r="Y11" s="6" t="s">
        <v>39</v>
      </c>
      <c r="Z11" s="5" t="s">
        <v>82</v>
      </c>
      <c r="AA11" s="6" t="s">
        <v>81</v>
      </c>
      <c r="AB11" s="7">
        <v>8.3127200000000012E-2</v>
      </c>
      <c r="AD11" s="8"/>
      <c r="AF11" s="8"/>
      <c r="AG11" s="8"/>
    </row>
    <row r="12" spans="1:33" x14ac:dyDescent="0.2">
      <c r="A12" s="12">
        <v>832</v>
      </c>
      <c r="B12" s="13" t="s">
        <v>36</v>
      </c>
      <c r="C12" s="13">
        <v>43225</v>
      </c>
      <c r="D12" s="5">
        <v>129</v>
      </c>
      <c r="E12" s="6" t="s">
        <v>56</v>
      </c>
      <c r="F12" s="5" t="s">
        <v>105</v>
      </c>
      <c r="G12" s="6" t="s">
        <v>104</v>
      </c>
      <c r="H12" s="5" t="str">
        <f>"000129"</f>
        <v>000129</v>
      </c>
      <c r="I12" s="4">
        <v>42439</v>
      </c>
      <c r="J12" s="5" t="str">
        <f>"000104"</f>
        <v>000104</v>
      </c>
      <c r="K12" s="4">
        <v>42776</v>
      </c>
      <c r="L12" s="5" t="str">
        <f>"000247"</f>
        <v>000247</v>
      </c>
      <c r="M12" s="4">
        <v>42803</v>
      </c>
      <c r="N12" s="5">
        <v>15</v>
      </c>
      <c r="O12" s="5" t="str">
        <f>"001075"</f>
        <v>001075</v>
      </c>
      <c r="P12" s="4">
        <v>43224</v>
      </c>
      <c r="Q12" s="7">
        <v>29.32246</v>
      </c>
      <c r="R12" s="7">
        <v>6.34246</v>
      </c>
      <c r="S12" s="7">
        <v>22.98</v>
      </c>
      <c r="T12" s="5">
        <v>38</v>
      </c>
      <c r="U12" s="4">
        <v>43225</v>
      </c>
      <c r="V12" s="5">
        <v>9999999999</v>
      </c>
      <c r="W12" s="6" t="s">
        <v>103</v>
      </c>
      <c r="X12" s="5" t="s">
        <v>63</v>
      </c>
      <c r="Y12" s="6" t="s">
        <v>62</v>
      </c>
      <c r="Z12" s="5" t="s">
        <v>58</v>
      </c>
      <c r="AA12" s="6" t="s">
        <v>57</v>
      </c>
      <c r="AB12" s="7">
        <v>0.2932246</v>
      </c>
      <c r="AD12" s="8"/>
      <c r="AF12" s="8"/>
      <c r="AG12" s="8"/>
    </row>
    <row r="13" spans="1:33" x14ac:dyDescent="0.2">
      <c r="A13" s="12">
        <v>2099</v>
      </c>
      <c r="B13" s="13" t="s">
        <v>44</v>
      </c>
      <c r="C13" s="13">
        <v>43264</v>
      </c>
      <c r="D13" s="5">
        <v>129</v>
      </c>
      <c r="E13" s="6" t="s">
        <v>56</v>
      </c>
      <c r="F13" s="5" t="s">
        <v>77</v>
      </c>
      <c r="G13" s="6" t="s">
        <v>76</v>
      </c>
      <c r="H13" s="5" t="str">
        <f>"000016"</f>
        <v>000016</v>
      </c>
      <c r="I13" s="4">
        <v>42608</v>
      </c>
      <c r="J13" s="5" t="str">
        <f>"000022"</f>
        <v>000022</v>
      </c>
      <c r="K13" s="4">
        <v>42881</v>
      </c>
      <c r="L13" s="5" t="str">
        <f>"000022"</f>
        <v>000022</v>
      </c>
      <c r="M13" s="4">
        <v>42881</v>
      </c>
      <c r="N13" s="5">
        <v>17</v>
      </c>
      <c r="O13" s="5" t="str">
        <f>"003645"</f>
        <v>003645</v>
      </c>
      <c r="P13" s="4">
        <v>42926</v>
      </c>
      <c r="Q13" s="7">
        <v>694.38504999999998</v>
      </c>
      <c r="R13" s="7">
        <v>40.097749999999998</v>
      </c>
      <c r="S13" s="7">
        <v>654.28729999999996</v>
      </c>
      <c r="T13" s="5">
        <v>82</v>
      </c>
      <c r="U13" s="4">
        <v>43264</v>
      </c>
      <c r="V13" s="5">
        <v>9916362222</v>
      </c>
      <c r="W13" s="6" t="s">
        <v>102</v>
      </c>
      <c r="X13" s="5" t="s">
        <v>28</v>
      </c>
      <c r="Y13" s="6" t="s">
        <v>29</v>
      </c>
      <c r="Z13" s="5" t="s">
        <v>74</v>
      </c>
      <c r="AA13" s="6" t="s">
        <v>73</v>
      </c>
      <c r="AB13" s="7">
        <v>6.9438504999999999</v>
      </c>
      <c r="AD13" s="8"/>
      <c r="AF13" s="8"/>
      <c r="AG13" s="8"/>
    </row>
    <row r="14" spans="1:33" x14ac:dyDescent="0.2">
      <c r="A14" s="12">
        <v>2894</v>
      </c>
      <c r="B14" s="13" t="s">
        <v>33</v>
      </c>
      <c r="C14" s="13">
        <v>43283</v>
      </c>
      <c r="D14" s="5">
        <v>129</v>
      </c>
      <c r="E14" s="6" t="s">
        <v>56</v>
      </c>
      <c r="F14" s="5" t="s">
        <v>101</v>
      </c>
      <c r="G14" s="6" t="s">
        <v>100</v>
      </c>
      <c r="H14" s="5" t="str">
        <f>"000102"</f>
        <v>000102</v>
      </c>
      <c r="I14" s="4">
        <v>42803</v>
      </c>
      <c r="J14" s="5" t="str">
        <f>"000002"</f>
        <v>000002</v>
      </c>
      <c r="K14" s="4">
        <v>43250</v>
      </c>
      <c r="L14" s="5" t="str">
        <f>"000026"</f>
        <v>000026</v>
      </c>
      <c r="M14" s="4">
        <v>43251</v>
      </c>
      <c r="N14" s="5">
        <v>17</v>
      </c>
      <c r="O14" s="5" t="str">
        <f>"003161"</f>
        <v>003161</v>
      </c>
      <c r="P14" s="4">
        <v>43280</v>
      </c>
      <c r="Q14" s="7">
        <v>166.92750000000001</v>
      </c>
      <c r="R14" s="7">
        <v>8.3275000000000006</v>
      </c>
      <c r="S14" s="7">
        <v>158.6</v>
      </c>
      <c r="T14" s="5">
        <v>105</v>
      </c>
      <c r="U14" s="4">
        <v>43283</v>
      </c>
      <c r="V14" s="5">
        <v>9738780002</v>
      </c>
      <c r="W14" s="6" t="s">
        <v>99</v>
      </c>
      <c r="X14" s="5" t="s">
        <v>28</v>
      </c>
      <c r="Y14" s="6" t="s">
        <v>29</v>
      </c>
      <c r="Z14" s="5" t="s">
        <v>58</v>
      </c>
      <c r="AA14" s="6" t="s">
        <v>57</v>
      </c>
      <c r="AB14" s="7">
        <v>1.6692750000000001</v>
      </c>
      <c r="AD14" s="8"/>
      <c r="AF14" s="8"/>
      <c r="AG14" s="8"/>
    </row>
    <row r="15" spans="1:33" x14ac:dyDescent="0.2">
      <c r="A15" s="12">
        <v>3564</v>
      </c>
      <c r="B15" s="13" t="s">
        <v>33</v>
      </c>
      <c r="C15" s="13">
        <v>43299</v>
      </c>
      <c r="D15" s="5">
        <v>129</v>
      </c>
      <c r="E15" s="6" t="s">
        <v>56</v>
      </c>
      <c r="F15" s="5" t="s">
        <v>98</v>
      </c>
      <c r="G15" s="6" t="s">
        <v>97</v>
      </c>
      <c r="H15" s="5" t="str">
        <f>"000039"</f>
        <v>000039</v>
      </c>
      <c r="I15" s="4">
        <v>42794</v>
      </c>
      <c r="J15" s="5" t="str">
        <f>"000100"</f>
        <v>000100</v>
      </c>
      <c r="K15" s="4">
        <v>43176</v>
      </c>
      <c r="L15" s="5" t="str">
        <f>"000100"</f>
        <v>000100</v>
      </c>
      <c r="M15" s="4">
        <v>43176</v>
      </c>
      <c r="N15" s="5">
        <v>16</v>
      </c>
      <c r="O15" s="5" t="str">
        <f>"004005"</f>
        <v>004005</v>
      </c>
      <c r="P15" s="4">
        <v>43300</v>
      </c>
      <c r="Q15" s="7">
        <v>2.7483200000000001</v>
      </c>
      <c r="R15" s="7">
        <v>0.25861000000000001</v>
      </c>
      <c r="S15" s="7">
        <v>2.4897100000000001</v>
      </c>
      <c r="T15" s="5">
        <v>127</v>
      </c>
      <c r="U15" s="4">
        <v>43299</v>
      </c>
      <c r="V15" s="5">
        <v>9620096296</v>
      </c>
      <c r="W15" s="6" t="s">
        <v>96</v>
      </c>
      <c r="X15" s="5" t="s">
        <v>34</v>
      </c>
      <c r="Y15" s="6" t="s">
        <v>35</v>
      </c>
      <c r="Z15" s="5" t="s">
        <v>82</v>
      </c>
      <c r="AA15" s="6" t="s">
        <v>81</v>
      </c>
      <c r="AB15" s="7">
        <v>2.7483199999999999E-2</v>
      </c>
      <c r="AD15" s="8"/>
      <c r="AF15" s="8"/>
      <c r="AG15" s="8"/>
    </row>
    <row r="16" spans="1:33" x14ac:dyDescent="0.2">
      <c r="A16" s="12">
        <v>3565</v>
      </c>
      <c r="B16" s="13" t="s">
        <v>33</v>
      </c>
      <c r="C16" s="13">
        <v>43299</v>
      </c>
      <c r="D16" s="5">
        <v>129</v>
      </c>
      <c r="E16" s="6" t="s">
        <v>56</v>
      </c>
      <c r="F16" s="5" t="s">
        <v>98</v>
      </c>
      <c r="G16" s="6" t="s">
        <v>97</v>
      </c>
      <c r="H16" s="5" t="str">
        <f>"000039"</f>
        <v>000039</v>
      </c>
      <c r="I16" s="4">
        <v>42794</v>
      </c>
      <c r="J16" s="5" t="str">
        <f>"000100"</f>
        <v>000100</v>
      </c>
      <c r="K16" s="4">
        <v>43176</v>
      </c>
      <c r="L16" s="5" t="str">
        <f>"000100"</f>
        <v>000100</v>
      </c>
      <c r="M16" s="4">
        <v>43176</v>
      </c>
      <c r="N16" s="5">
        <v>16</v>
      </c>
      <c r="O16" s="5" t="str">
        <f>"004005"</f>
        <v>004005</v>
      </c>
      <c r="P16" s="4">
        <v>43300</v>
      </c>
      <c r="Q16" s="7">
        <v>3.4353899999999999</v>
      </c>
      <c r="R16" s="7">
        <v>0.23956</v>
      </c>
      <c r="S16" s="7">
        <v>3.1958299999999999</v>
      </c>
      <c r="T16" s="5">
        <v>127</v>
      </c>
      <c r="U16" s="4">
        <v>43299</v>
      </c>
      <c r="V16" s="5">
        <v>9620096296</v>
      </c>
      <c r="W16" s="6" t="s">
        <v>96</v>
      </c>
      <c r="X16" s="5" t="s">
        <v>34</v>
      </c>
      <c r="Y16" s="6" t="s">
        <v>35</v>
      </c>
      <c r="Z16" s="5" t="s">
        <v>82</v>
      </c>
      <c r="AA16" s="6" t="s">
        <v>81</v>
      </c>
      <c r="AB16" s="7">
        <v>3.43539E-2</v>
      </c>
      <c r="AD16" s="8"/>
      <c r="AF16" s="8"/>
      <c r="AG16" s="8"/>
    </row>
    <row r="17" spans="1:33" x14ac:dyDescent="0.2">
      <c r="A17" s="12">
        <v>3566</v>
      </c>
      <c r="B17" s="13" t="s">
        <v>33</v>
      </c>
      <c r="C17" s="13">
        <v>43299</v>
      </c>
      <c r="D17" s="5">
        <v>129</v>
      </c>
      <c r="E17" s="6" t="s">
        <v>56</v>
      </c>
      <c r="F17" s="5" t="s">
        <v>90</v>
      </c>
      <c r="G17" s="6" t="s">
        <v>89</v>
      </c>
      <c r="H17" s="5" t="str">
        <f>"000046"</f>
        <v>000046</v>
      </c>
      <c r="I17" s="4">
        <v>42795</v>
      </c>
      <c r="J17" s="5" t="str">
        <f>"000101"</f>
        <v>000101</v>
      </c>
      <c r="K17" s="4">
        <v>43176</v>
      </c>
      <c r="L17" s="5" t="str">
        <f>"000101"</f>
        <v>000101</v>
      </c>
      <c r="M17" s="4">
        <v>43176</v>
      </c>
      <c r="N17" s="5">
        <v>16</v>
      </c>
      <c r="O17" s="5" t="str">
        <f>"004823"</f>
        <v>004823</v>
      </c>
      <c r="P17" s="4">
        <v>43315</v>
      </c>
      <c r="Q17" s="7">
        <v>4.0694600000000003</v>
      </c>
      <c r="R17" s="7">
        <v>0.27322999999999997</v>
      </c>
      <c r="S17" s="7">
        <v>3.79623</v>
      </c>
      <c r="T17" s="5">
        <v>127</v>
      </c>
      <c r="U17" s="4">
        <v>43299</v>
      </c>
      <c r="V17" s="5">
        <v>9620096296</v>
      </c>
      <c r="W17" s="6" t="s">
        <v>88</v>
      </c>
      <c r="X17" s="5" t="s">
        <v>34</v>
      </c>
      <c r="Y17" s="6" t="s">
        <v>35</v>
      </c>
      <c r="Z17" s="5" t="s">
        <v>82</v>
      </c>
      <c r="AA17" s="6" t="s">
        <v>81</v>
      </c>
      <c r="AB17" s="7">
        <v>4.0694600000000004E-2</v>
      </c>
      <c r="AD17" s="8"/>
      <c r="AF17" s="8"/>
      <c r="AG17" s="8"/>
    </row>
    <row r="18" spans="1:33" x14ac:dyDescent="0.2">
      <c r="A18" s="12">
        <v>3567</v>
      </c>
      <c r="B18" s="13" t="s">
        <v>33</v>
      </c>
      <c r="C18" s="13">
        <v>43299</v>
      </c>
      <c r="D18" s="5">
        <v>129</v>
      </c>
      <c r="E18" s="6" t="s">
        <v>56</v>
      </c>
      <c r="F18" s="5" t="s">
        <v>93</v>
      </c>
      <c r="G18" s="6" t="s">
        <v>92</v>
      </c>
      <c r="H18" s="5" t="str">
        <f>"00041A"</f>
        <v>00041A</v>
      </c>
      <c r="I18" s="4">
        <v>42794</v>
      </c>
      <c r="J18" s="5" t="str">
        <f>"000099"</f>
        <v>000099</v>
      </c>
      <c r="K18" s="4">
        <v>43176</v>
      </c>
      <c r="L18" s="5" t="str">
        <f>"000099"</f>
        <v>000099</v>
      </c>
      <c r="M18" s="4">
        <v>43176</v>
      </c>
      <c r="N18" s="5">
        <v>16</v>
      </c>
      <c r="O18" s="5" t="str">
        <f>"004822"</f>
        <v>004822</v>
      </c>
      <c r="P18" s="4">
        <v>43315</v>
      </c>
      <c r="Q18" s="7">
        <v>3.53193</v>
      </c>
      <c r="R18" s="7">
        <v>0.24545</v>
      </c>
      <c r="S18" s="7">
        <v>3.2864800000000001</v>
      </c>
      <c r="T18" s="5">
        <v>127</v>
      </c>
      <c r="U18" s="4">
        <v>43299</v>
      </c>
      <c r="V18" s="5">
        <v>9620096296</v>
      </c>
      <c r="W18" s="6" t="s">
        <v>91</v>
      </c>
      <c r="X18" s="5" t="s">
        <v>34</v>
      </c>
      <c r="Y18" s="6" t="s">
        <v>35</v>
      </c>
      <c r="Z18" s="5" t="s">
        <v>82</v>
      </c>
      <c r="AA18" s="6" t="s">
        <v>81</v>
      </c>
      <c r="AB18" s="7">
        <v>3.5319299999999998E-2</v>
      </c>
      <c r="AD18" s="8"/>
      <c r="AF18" s="8"/>
      <c r="AG18" s="8"/>
    </row>
    <row r="19" spans="1:33" x14ac:dyDescent="0.2">
      <c r="A19" s="12">
        <v>3771</v>
      </c>
      <c r="B19" s="13" t="s">
        <v>33</v>
      </c>
      <c r="C19" s="13">
        <v>43301</v>
      </c>
      <c r="D19" s="5">
        <v>129</v>
      </c>
      <c r="E19" s="6" t="s">
        <v>56</v>
      </c>
      <c r="F19" s="5" t="s">
        <v>98</v>
      </c>
      <c r="G19" s="6" t="s">
        <v>97</v>
      </c>
      <c r="H19" s="5" t="str">
        <f>"000039"</f>
        <v>000039</v>
      </c>
      <c r="I19" s="4">
        <v>42794</v>
      </c>
      <c r="J19" s="5" t="str">
        <f>"000100"</f>
        <v>000100</v>
      </c>
      <c r="K19" s="4">
        <v>43176</v>
      </c>
      <c r="L19" s="5" t="str">
        <f>"000100"</f>
        <v>000100</v>
      </c>
      <c r="M19" s="4">
        <v>43176</v>
      </c>
      <c r="N19" s="5">
        <v>16</v>
      </c>
      <c r="O19" s="5" t="str">
        <f>"004005"</f>
        <v>004005</v>
      </c>
      <c r="P19" s="4">
        <v>43300</v>
      </c>
      <c r="Q19" s="7">
        <v>2.0612300000000001</v>
      </c>
      <c r="R19" s="7">
        <v>0.13572999999999999</v>
      </c>
      <c r="S19" s="7">
        <v>1.9255</v>
      </c>
      <c r="T19" s="5">
        <v>134</v>
      </c>
      <c r="U19" s="4">
        <v>43301</v>
      </c>
      <c r="V19" s="5">
        <v>9620096296</v>
      </c>
      <c r="W19" s="6" t="s">
        <v>96</v>
      </c>
      <c r="X19" s="5" t="s">
        <v>34</v>
      </c>
      <c r="Y19" s="6" t="s">
        <v>35</v>
      </c>
      <c r="Z19" s="5" t="s">
        <v>82</v>
      </c>
      <c r="AA19" s="6" t="s">
        <v>81</v>
      </c>
      <c r="AB19" s="7">
        <v>2.06123E-2</v>
      </c>
      <c r="AD19" s="8"/>
      <c r="AF19" s="8"/>
      <c r="AG19" s="8"/>
    </row>
    <row r="20" spans="1:33" x14ac:dyDescent="0.2">
      <c r="A20" s="12">
        <v>4534</v>
      </c>
      <c r="B20" s="13" t="s">
        <v>30</v>
      </c>
      <c r="C20" s="13">
        <v>43318</v>
      </c>
      <c r="D20" s="5">
        <v>129</v>
      </c>
      <c r="E20" s="6" t="s">
        <v>56</v>
      </c>
      <c r="F20" s="5" t="s">
        <v>90</v>
      </c>
      <c r="G20" s="6" t="s">
        <v>89</v>
      </c>
      <c r="H20" s="5" t="str">
        <f>"000046"</f>
        <v>000046</v>
      </c>
      <c r="I20" s="4">
        <v>42795</v>
      </c>
      <c r="J20" s="5" t="str">
        <f>"000101"</f>
        <v>000101</v>
      </c>
      <c r="K20" s="4">
        <v>43176</v>
      </c>
      <c r="L20" s="5" t="str">
        <f>"000101"</f>
        <v>000101</v>
      </c>
      <c r="M20" s="4">
        <v>43176</v>
      </c>
      <c r="N20" s="5">
        <v>16</v>
      </c>
      <c r="O20" s="5" t="str">
        <f>"004823"</f>
        <v>004823</v>
      </c>
      <c r="P20" s="4">
        <v>43315</v>
      </c>
      <c r="Q20" s="7">
        <v>3.2555700000000001</v>
      </c>
      <c r="R20" s="7">
        <v>0.28771999999999998</v>
      </c>
      <c r="S20" s="7">
        <v>2.9678499999999999</v>
      </c>
      <c r="T20" s="5">
        <v>157</v>
      </c>
      <c r="U20" s="4">
        <v>43318</v>
      </c>
      <c r="V20" s="5">
        <v>9620096296</v>
      </c>
      <c r="W20" s="6" t="s">
        <v>88</v>
      </c>
      <c r="X20" s="5" t="s">
        <v>34</v>
      </c>
      <c r="Y20" s="6" t="s">
        <v>35</v>
      </c>
      <c r="Z20" s="5" t="s">
        <v>82</v>
      </c>
      <c r="AA20" s="6" t="s">
        <v>81</v>
      </c>
      <c r="AB20" s="7">
        <v>3.25557E-2</v>
      </c>
      <c r="AD20" s="8"/>
      <c r="AF20" s="8"/>
      <c r="AG20" s="8"/>
    </row>
    <row r="21" spans="1:33" x14ac:dyDescent="0.2">
      <c r="A21" s="12">
        <v>4535</v>
      </c>
      <c r="B21" s="13" t="s">
        <v>30</v>
      </c>
      <c r="C21" s="13">
        <v>43318</v>
      </c>
      <c r="D21" s="5">
        <v>129</v>
      </c>
      <c r="E21" s="6" t="s">
        <v>56</v>
      </c>
      <c r="F21" s="5" t="s">
        <v>93</v>
      </c>
      <c r="G21" s="6" t="s">
        <v>92</v>
      </c>
      <c r="H21" s="5" t="str">
        <f>"00041A"</f>
        <v>00041A</v>
      </c>
      <c r="I21" s="4">
        <v>42794</v>
      </c>
      <c r="J21" s="5" t="str">
        <f>"000099"</f>
        <v>000099</v>
      </c>
      <c r="K21" s="4">
        <v>43176</v>
      </c>
      <c r="L21" s="5" t="str">
        <f>"000099"</f>
        <v>000099</v>
      </c>
      <c r="M21" s="4">
        <v>43176</v>
      </c>
      <c r="N21" s="5">
        <v>16</v>
      </c>
      <c r="O21" s="5" t="str">
        <f>"004822"</f>
        <v>004822</v>
      </c>
      <c r="P21" s="4">
        <v>43315</v>
      </c>
      <c r="Q21" s="7">
        <v>2.8255300000000001</v>
      </c>
      <c r="R21" s="7">
        <v>0.26888000000000001</v>
      </c>
      <c r="S21" s="7">
        <v>2.5566499999999999</v>
      </c>
      <c r="T21" s="5">
        <v>157</v>
      </c>
      <c r="U21" s="4">
        <v>43318</v>
      </c>
      <c r="V21" s="5">
        <v>9620096296</v>
      </c>
      <c r="W21" s="6" t="s">
        <v>91</v>
      </c>
      <c r="X21" s="5" t="s">
        <v>34</v>
      </c>
      <c r="Y21" s="6" t="s">
        <v>35</v>
      </c>
      <c r="Z21" s="5" t="s">
        <v>82</v>
      </c>
      <c r="AA21" s="6" t="s">
        <v>81</v>
      </c>
      <c r="AB21" s="7">
        <v>2.8255300000000001E-2</v>
      </c>
      <c r="AD21" s="8"/>
      <c r="AF21" s="8"/>
      <c r="AG21" s="8"/>
    </row>
    <row r="22" spans="1:33" x14ac:dyDescent="0.2">
      <c r="A22" s="12">
        <v>4536</v>
      </c>
      <c r="B22" s="13" t="s">
        <v>30</v>
      </c>
      <c r="C22" s="13">
        <v>43318</v>
      </c>
      <c r="D22" s="5">
        <v>129</v>
      </c>
      <c r="E22" s="6" t="s">
        <v>56</v>
      </c>
      <c r="F22" s="5" t="s">
        <v>95</v>
      </c>
      <c r="G22" s="6" t="s">
        <v>94</v>
      </c>
      <c r="H22" s="5" t="str">
        <f>"00040A"</f>
        <v>00040A</v>
      </c>
      <c r="I22" s="4">
        <v>42794</v>
      </c>
      <c r="J22" s="5" t="str">
        <f>"000098"</f>
        <v>000098</v>
      </c>
      <c r="K22" s="4">
        <v>43176</v>
      </c>
      <c r="L22" s="5" t="str">
        <f>"000098"</f>
        <v>000098</v>
      </c>
      <c r="M22" s="4">
        <v>43176</v>
      </c>
      <c r="N22" s="5">
        <v>16</v>
      </c>
      <c r="O22" s="5" t="str">
        <f>"004821"</f>
        <v>004821</v>
      </c>
      <c r="P22" s="4">
        <v>43315</v>
      </c>
      <c r="Q22" s="7">
        <v>2.9691900000000002</v>
      </c>
      <c r="R22" s="7">
        <v>0.27650000000000002</v>
      </c>
      <c r="S22" s="7">
        <v>2.6926899999999998</v>
      </c>
      <c r="T22" s="5">
        <v>157</v>
      </c>
      <c r="U22" s="4">
        <v>43318</v>
      </c>
      <c r="V22" s="5">
        <v>9620096296</v>
      </c>
      <c r="W22" s="6" t="s">
        <v>91</v>
      </c>
      <c r="X22" s="5" t="s">
        <v>34</v>
      </c>
      <c r="Y22" s="6" t="s">
        <v>35</v>
      </c>
      <c r="Z22" s="5" t="s">
        <v>82</v>
      </c>
      <c r="AA22" s="6" t="s">
        <v>81</v>
      </c>
      <c r="AB22" s="7">
        <v>2.9691900000000004E-2</v>
      </c>
      <c r="AD22" s="8"/>
      <c r="AF22" s="8"/>
      <c r="AG22" s="8"/>
    </row>
    <row r="23" spans="1:33" x14ac:dyDescent="0.2">
      <c r="A23" s="12">
        <v>4537</v>
      </c>
      <c r="B23" s="13" t="s">
        <v>30</v>
      </c>
      <c r="C23" s="13">
        <v>43318</v>
      </c>
      <c r="D23" s="5">
        <v>129</v>
      </c>
      <c r="E23" s="6" t="s">
        <v>56</v>
      </c>
      <c r="F23" s="5" t="s">
        <v>95</v>
      </c>
      <c r="G23" s="6" t="s">
        <v>94</v>
      </c>
      <c r="H23" s="5" t="str">
        <f>"00040A"</f>
        <v>00040A</v>
      </c>
      <c r="I23" s="4">
        <v>42794</v>
      </c>
      <c r="J23" s="5" t="str">
        <f>"000098"</f>
        <v>000098</v>
      </c>
      <c r="K23" s="4">
        <v>43176</v>
      </c>
      <c r="L23" s="5" t="str">
        <f>"000098"</f>
        <v>000098</v>
      </c>
      <c r="M23" s="4">
        <v>43176</v>
      </c>
      <c r="N23" s="5">
        <v>16</v>
      </c>
      <c r="O23" s="5" t="str">
        <f>"004821"</f>
        <v>004821</v>
      </c>
      <c r="P23" s="4">
        <v>43315</v>
      </c>
      <c r="Q23" s="7">
        <v>3.7115</v>
      </c>
      <c r="R23" s="7">
        <v>0.27140999999999998</v>
      </c>
      <c r="S23" s="7">
        <v>3.4400900000000001</v>
      </c>
      <c r="T23" s="5">
        <v>157</v>
      </c>
      <c r="U23" s="4">
        <v>43318</v>
      </c>
      <c r="V23" s="5">
        <v>9620096296</v>
      </c>
      <c r="W23" s="6" t="s">
        <v>91</v>
      </c>
      <c r="X23" s="5" t="s">
        <v>34</v>
      </c>
      <c r="Y23" s="6" t="s">
        <v>35</v>
      </c>
      <c r="Z23" s="5" t="s">
        <v>82</v>
      </c>
      <c r="AA23" s="6" t="s">
        <v>81</v>
      </c>
      <c r="AB23" s="7">
        <v>3.7115000000000002E-2</v>
      </c>
      <c r="AD23" s="8"/>
      <c r="AF23" s="8"/>
      <c r="AG23" s="8"/>
    </row>
    <row r="24" spans="1:33" x14ac:dyDescent="0.2">
      <c r="A24" s="12">
        <v>4538</v>
      </c>
      <c r="B24" s="13" t="s">
        <v>30</v>
      </c>
      <c r="C24" s="13">
        <v>43318</v>
      </c>
      <c r="D24" s="5">
        <v>129</v>
      </c>
      <c r="E24" s="6" t="s">
        <v>56</v>
      </c>
      <c r="F24" s="5" t="s">
        <v>95</v>
      </c>
      <c r="G24" s="6" t="s">
        <v>94</v>
      </c>
      <c r="H24" s="5" t="str">
        <f>"00040A"</f>
        <v>00040A</v>
      </c>
      <c r="I24" s="4">
        <v>42794</v>
      </c>
      <c r="J24" s="5" t="str">
        <f>"000098"</f>
        <v>000098</v>
      </c>
      <c r="K24" s="4">
        <v>43176</v>
      </c>
      <c r="L24" s="5" t="str">
        <f>"000098"</f>
        <v>000098</v>
      </c>
      <c r="M24" s="4">
        <v>43176</v>
      </c>
      <c r="N24" s="5">
        <v>16</v>
      </c>
      <c r="O24" s="5" t="str">
        <f>"004821"</f>
        <v>004821</v>
      </c>
      <c r="P24" s="4">
        <v>43315</v>
      </c>
      <c r="Q24" s="7">
        <v>2.2269000000000001</v>
      </c>
      <c r="R24" s="7">
        <v>0.14585000000000001</v>
      </c>
      <c r="S24" s="7">
        <v>2.0810499999999998</v>
      </c>
      <c r="T24" s="5">
        <v>157</v>
      </c>
      <c r="U24" s="4">
        <v>43318</v>
      </c>
      <c r="V24" s="5">
        <v>9620096296</v>
      </c>
      <c r="W24" s="6" t="s">
        <v>91</v>
      </c>
      <c r="X24" s="5" t="s">
        <v>34</v>
      </c>
      <c r="Y24" s="6" t="s">
        <v>35</v>
      </c>
      <c r="Z24" s="5" t="s">
        <v>82</v>
      </c>
      <c r="AA24" s="6" t="s">
        <v>81</v>
      </c>
      <c r="AB24" s="7">
        <v>2.2269000000000001E-2</v>
      </c>
      <c r="AD24" s="8"/>
      <c r="AF24" s="8"/>
      <c r="AG24" s="8"/>
    </row>
    <row r="25" spans="1:33" x14ac:dyDescent="0.2">
      <c r="A25" s="12">
        <v>4539</v>
      </c>
      <c r="B25" s="13" t="s">
        <v>30</v>
      </c>
      <c r="C25" s="13">
        <v>43318</v>
      </c>
      <c r="D25" s="5">
        <v>129</v>
      </c>
      <c r="E25" s="6" t="s">
        <v>56</v>
      </c>
      <c r="F25" s="5" t="s">
        <v>93</v>
      </c>
      <c r="G25" s="6" t="s">
        <v>92</v>
      </c>
      <c r="H25" s="5" t="str">
        <f>"00041A"</f>
        <v>00041A</v>
      </c>
      <c r="I25" s="4">
        <v>42794</v>
      </c>
      <c r="J25" s="5" t="str">
        <f>"000099"</f>
        <v>000099</v>
      </c>
      <c r="K25" s="4">
        <v>43176</v>
      </c>
      <c r="L25" s="5" t="str">
        <f>"000099"</f>
        <v>000099</v>
      </c>
      <c r="M25" s="4">
        <v>43176</v>
      </c>
      <c r="N25" s="5">
        <v>16</v>
      </c>
      <c r="O25" s="5" t="str">
        <f>"004822"</f>
        <v>004822</v>
      </c>
      <c r="P25" s="4">
        <v>43315</v>
      </c>
      <c r="Q25" s="7">
        <v>2.1191599999999999</v>
      </c>
      <c r="R25" s="7">
        <v>0.13925999999999999</v>
      </c>
      <c r="S25" s="7">
        <v>1.9799</v>
      </c>
      <c r="T25" s="5">
        <v>157</v>
      </c>
      <c r="U25" s="4">
        <v>43318</v>
      </c>
      <c r="V25" s="5">
        <v>9620096296</v>
      </c>
      <c r="W25" s="6" t="s">
        <v>91</v>
      </c>
      <c r="X25" s="5" t="s">
        <v>34</v>
      </c>
      <c r="Y25" s="6" t="s">
        <v>35</v>
      </c>
      <c r="Z25" s="5" t="s">
        <v>82</v>
      </c>
      <c r="AA25" s="6" t="s">
        <v>81</v>
      </c>
      <c r="AB25" s="7">
        <v>2.1191599999999998E-2</v>
      </c>
      <c r="AD25" s="8"/>
      <c r="AF25" s="8"/>
      <c r="AG25" s="8"/>
    </row>
    <row r="26" spans="1:33" x14ac:dyDescent="0.2">
      <c r="A26" s="12">
        <v>4540</v>
      </c>
      <c r="B26" s="13" t="s">
        <v>30</v>
      </c>
      <c r="C26" s="13">
        <v>43318</v>
      </c>
      <c r="D26" s="5">
        <v>129</v>
      </c>
      <c r="E26" s="6" t="s">
        <v>56</v>
      </c>
      <c r="F26" s="5" t="s">
        <v>90</v>
      </c>
      <c r="G26" s="6" t="s">
        <v>89</v>
      </c>
      <c r="H26" s="5" t="str">
        <f>"000046"</f>
        <v>000046</v>
      </c>
      <c r="I26" s="4">
        <v>42795</v>
      </c>
      <c r="J26" s="5" t="str">
        <f>"000101"</f>
        <v>000101</v>
      </c>
      <c r="K26" s="4">
        <v>43176</v>
      </c>
      <c r="L26" s="5" t="str">
        <f>"000101"</f>
        <v>000101</v>
      </c>
      <c r="M26" s="4">
        <v>43176</v>
      </c>
      <c r="N26" s="5">
        <v>16</v>
      </c>
      <c r="O26" s="5" t="str">
        <f>"004823"</f>
        <v>004823</v>
      </c>
      <c r="P26" s="4">
        <v>43315</v>
      </c>
      <c r="Q26" s="7">
        <v>2.4416799999999999</v>
      </c>
      <c r="R26" s="7">
        <v>0.15895000000000001</v>
      </c>
      <c r="S26" s="7">
        <v>2.2827299999999999</v>
      </c>
      <c r="T26" s="5">
        <v>157</v>
      </c>
      <c r="U26" s="4">
        <v>43318</v>
      </c>
      <c r="V26" s="5">
        <v>9620096296</v>
      </c>
      <c r="W26" s="6" t="s">
        <v>88</v>
      </c>
      <c r="X26" s="5" t="s">
        <v>34</v>
      </c>
      <c r="Y26" s="6" t="s">
        <v>35</v>
      </c>
      <c r="Z26" s="5" t="s">
        <v>82</v>
      </c>
      <c r="AA26" s="6" t="s">
        <v>81</v>
      </c>
      <c r="AB26" s="7">
        <v>2.4416799999999999E-2</v>
      </c>
      <c r="AD26" s="8"/>
      <c r="AF26" s="8"/>
      <c r="AG26" s="8"/>
    </row>
    <row r="27" spans="1:33" x14ac:dyDescent="0.2">
      <c r="A27" s="12">
        <v>4864</v>
      </c>
      <c r="B27" s="13" t="s">
        <v>30</v>
      </c>
      <c r="C27" s="13">
        <v>43326</v>
      </c>
      <c r="D27" s="5">
        <v>129</v>
      </c>
      <c r="E27" s="6" t="s">
        <v>56</v>
      </c>
      <c r="F27" s="5" t="s">
        <v>87</v>
      </c>
      <c r="G27" s="6" t="s">
        <v>86</v>
      </c>
      <c r="H27" s="5" t="str">
        <f>"000137"</f>
        <v>000137</v>
      </c>
      <c r="I27" s="4">
        <v>42439</v>
      </c>
      <c r="J27" s="5" t="str">
        <f>"000027"</f>
        <v>000027</v>
      </c>
      <c r="K27" s="4">
        <v>42759</v>
      </c>
      <c r="L27" s="5" t="str">
        <f>"000226"</f>
        <v>000226</v>
      </c>
      <c r="M27" s="4">
        <v>42760</v>
      </c>
      <c r="N27" s="5">
        <v>15</v>
      </c>
      <c r="O27" s="5" t="str">
        <f>"005051"</f>
        <v>005051</v>
      </c>
      <c r="P27" s="4">
        <v>43322</v>
      </c>
      <c r="Q27" s="7">
        <v>61.891269999999999</v>
      </c>
      <c r="R27" s="7">
        <v>10.39127</v>
      </c>
      <c r="S27" s="7">
        <v>51.5</v>
      </c>
      <c r="T27" s="5">
        <v>170</v>
      </c>
      <c r="U27" s="4">
        <v>43326</v>
      </c>
      <c r="V27" s="5">
        <v>9999999999</v>
      </c>
      <c r="W27" s="6" t="s">
        <v>85</v>
      </c>
      <c r="X27" s="5" t="s">
        <v>63</v>
      </c>
      <c r="Y27" s="6" t="s">
        <v>62</v>
      </c>
      <c r="Z27" s="5" t="s">
        <v>58</v>
      </c>
      <c r="AA27" s="6" t="s">
        <v>57</v>
      </c>
      <c r="AB27" s="7">
        <v>0.61891269999999998</v>
      </c>
      <c r="AD27" s="8"/>
      <c r="AF27" s="8"/>
      <c r="AG27" s="8"/>
    </row>
    <row r="28" spans="1:33" x14ac:dyDescent="0.2">
      <c r="A28" s="12">
        <v>5703</v>
      </c>
      <c r="B28" s="13" t="s">
        <v>37</v>
      </c>
      <c r="C28" s="13">
        <v>43370</v>
      </c>
      <c r="D28" s="5">
        <v>129</v>
      </c>
      <c r="E28" s="6" t="s">
        <v>56</v>
      </c>
      <c r="F28" s="5" t="s">
        <v>84</v>
      </c>
      <c r="G28" s="6" t="s">
        <v>83</v>
      </c>
      <c r="H28" s="5" t="str">
        <f>"000044"</f>
        <v>000044</v>
      </c>
      <c r="I28" s="4">
        <v>42794</v>
      </c>
      <c r="J28" s="5" t="str">
        <f>"000014"</f>
        <v>000014</v>
      </c>
      <c r="K28" s="4">
        <v>42916</v>
      </c>
      <c r="L28" s="5" t="str">
        <f>"000020"</f>
        <v>000020</v>
      </c>
      <c r="M28" s="4">
        <v>42916</v>
      </c>
      <c r="N28" s="5">
        <v>17</v>
      </c>
      <c r="O28" s="5" t="str">
        <f>"005814"</f>
        <v>005814</v>
      </c>
      <c r="P28" s="4">
        <v>43362</v>
      </c>
      <c r="Q28" s="7">
        <v>9.9869599999999998</v>
      </c>
      <c r="R28" s="7">
        <v>1.11496</v>
      </c>
      <c r="S28" s="7">
        <v>8.8719999999999999</v>
      </c>
      <c r="T28" s="5">
        <v>219</v>
      </c>
      <c r="U28" s="4">
        <v>43370</v>
      </c>
      <c r="V28" s="5">
        <v>9880092283</v>
      </c>
      <c r="W28" s="6" t="s">
        <v>43</v>
      </c>
      <c r="X28" s="5" t="s">
        <v>50</v>
      </c>
      <c r="Y28" s="6" t="s">
        <v>49</v>
      </c>
      <c r="Z28" s="5" t="s">
        <v>82</v>
      </c>
      <c r="AA28" s="6" t="s">
        <v>81</v>
      </c>
      <c r="AB28" s="7">
        <f>Q28/100</f>
        <v>9.9869600000000003E-2</v>
      </c>
      <c r="AD28" s="8"/>
      <c r="AF28" s="8"/>
      <c r="AG28" s="8"/>
    </row>
    <row r="29" spans="1:33" x14ac:dyDescent="0.2">
      <c r="A29" s="12">
        <v>6935</v>
      </c>
      <c r="B29" s="13" t="s">
        <v>41</v>
      </c>
      <c r="C29" s="13">
        <v>43402</v>
      </c>
      <c r="D29" s="5">
        <v>129</v>
      </c>
      <c r="E29" s="6" t="s">
        <v>56</v>
      </c>
      <c r="F29" s="5" t="s">
        <v>80</v>
      </c>
      <c r="G29" s="6" t="s">
        <v>79</v>
      </c>
      <c r="H29" s="5" t="str">
        <f>"000046"</f>
        <v>000046</v>
      </c>
      <c r="I29" s="4">
        <v>42670</v>
      </c>
      <c r="J29" s="5" t="str">
        <f>"000082"</f>
        <v>000082</v>
      </c>
      <c r="K29" s="4">
        <v>43017</v>
      </c>
      <c r="L29" s="5" t="str">
        <f>"000024"</f>
        <v>000024</v>
      </c>
      <c r="M29" s="4">
        <v>43017</v>
      </c>
      <c r="N29" s="5">
        <v>16</v>
      </c>
      <c r="O29" s="5" t="str">
        <f>"007367"</f>
        <v>007367</v>
      </c>
      <c r="P29" s="4">
        <v>43042</v>
      </c>
      <c r="Q29" s="7">
        <v>1.2551699999999999</v>
      </c>
      <c r="R29" s="7">
        <v>0.12558</v>
      </c>
      <c r="S29" s="7">
        <v>1.1295900000000001</v>
      </c>
      <c r="T29" s="5">
        <v>252</v>
      </c>
      <c r="U29" s="4">
        <v>43402</v>
      </c>
      <c r="V29" s="5">
        <v>828606202</v>
      </c>
      <c r="W29" s="6" t="s">
        <v>78</v>
      </c>
      <c r="X29" s="5" t="s">
        <v>63</v>
      </c>
      <c r="Y29" s="6" t="s">
        <v>62</v>
      </c>
      <c r="Z29" s="5" t="s">
        <v>52</v>
      </c>
      <c r="AA29" s="6" t="s">
        <v>51</v>
      </c>
      <c r="AB29" s="7">
        <f>Q29/100</f>
        <v>1.2551699999999999E-2</v>
      </c>
      <c r="AD29" s="8"/>
      <c r="AF29" s="8"/>
      <c r="AG29" s="8"/>
    </row>
    <row r="30" spans="1:33" x14ac:dyDescent="0.2">
      <c r="A30" s="12">
        <v>6936</v>
      </c>
      <c r="B30" s="13" t="s">
        <v>41</v>
      </c>
      <c r="C30" s="13">
        <v>43402</v>
      </c>
      <c r="D30" s="5">
        <v>129</v>
      </c>
      <c r="E30" s="6" t="s">
        <v>56</v>
      </c>
      <c r="F30" s="5" t="s">
        <v>77</v>
      </c>
      <c r="G30" s="6" t="s">
        <v>76</v>
      </c>
      <c r="H30" s="5" t="str">
        <f>"000016"</f>
        <v>000016</v>
      </c>
      <c r="I30" s="4">
        <v>42608</v>
      </c>
      <c r="J30" s="5" t="str">
        <f>"000022"</f>
        <v>000022</v>
      </c>
      <c r="K30" s="4">
        <v>42881</v>
      </c>
      <c r="L30" s="5" t="str">
        <f>"000022"</f>
        <v>000022</v>
      </c>
      <c r="M30" s="4">
        <v>42881</v>
      </c>
      <c r="N30" s="5">
        <v>17</v>
      </c>
      <c r="O30" s="5" t="str">
        <f>"003645"</f>
        <v>003645</v>
      </c>
      <c r="P30" s="4">
        <v>42926</v>
      </c>
      <c r="Q30" s="7">
        <v>12.37</v>
      </c>
      <c r="R30" s="7">
        <v>1.2370000000000001</v>
      </c>
      <c r="S30" s="7">
        <v>11.132999999999999</v>
      </c>
      <c r="T30" s="5">
        <v>252</v>
      </c>
      <c r="U30" s="4">
        <v>43402</v>
      </c>
      <c r="V30" s="5">
        <v>9986551818</v>
      </c>
      <c r="W30" s="6" t="s">
        <v>75</v>
      </c>
      <c r="X30" s="5" t="s">
        <v>28</v>
      </c>
      <c r="Y30" s="6" t="s">
        <v>29</v>
      </c>
      <c r="Z30" s="5" t="s">
        <v>74</v>
      </c>
      <c r="AA30" s="6" t="s">
        <v>73</v>
      </c>
      <c r="AB30" s="7">
        <f>Q30/100</f>
        <v>0.12369999999999999</v>
      </c>
      <c r="AD30" s="8"/>
      <c r="AF30" s="8"/>
      <c r="AG30" s="8"/>
    </row>
    <row r="31" spans="1:33" x14ac:dyDescent="0.2">
      <c r="A31" s="12">
        <v>7017</v>
      </c>
      <c r="B31" s="13" t="s">
        <v>41</v>
      </c>
      <c r="C31" s="13">
        <v>43403</v>
      </c>
      <c r="D31" s="5">
        <v>129</v>
      </c>
      <c r="E31" s="6" t="s">
        <v>56</v>
      </c>
      <c r="F31" s="5" t="s">
        <v>72</v>
      </c>
      <c r="G31" s="6" t="s">
        <v>71</v>
      </c>
      <c r="H31" s="5" t="str">
        <f>"000142"</f>
        <v>000142</v>
      </c>
      <c r="I31" s="4">
        <v>42461</v>
      </c>
      <c r="J31" s="5" t="str">
        <f>"000034"</f>
        <v>000034</v>
      </c>
      <c r="K31" s="4">
        <v>42793</v>
      </c>
      <c r="L31" s="5" t="str">
        <f>"000054"</f>
        <v>000054</v>
      </c>
      <c r="M31" s="4">
        <v>42909</v>
      </c>
      <c r="N31" s="5">
        <v>16</v>
      </c>
      <c r="O31" s="5" t="str">
        <f>"006950"</f>
        <v>006950</v>
      </c>
      <c r="P31" s="4">
        <v>43399</v>
      </c>
      <c r="Q31" s="7">
        <v>3.7928600000000001</v>
      </c>
      <c r="R31" s="7">
        <v>0.42126000000000002</v>
      </c>
      <c r="S31" s="7">
        <v>3.3715999999999999</v>
      </c>
      <c r="T31" s="5">
        <v>253</v>
      </c>
      <c r="U31" s="4">
        <v>43403</v>
      </c>
      <c r="V31" s="5">
        <v>9901107040</v>
      </c>
      <c r="W31" s="6" t="s">
        <v>70</v>
      </c>
      <c r="X31" s="5" t="s">
        <v>31</v>
      </c>
      <c r="Y31" s="6" t="s">
        <v>32</v>
      </c>
      <c r="Z31" s="5" t="s">
        <v>58</v>
      </c>
      <c r="AA31" s="6" t="s">
        <v>57</v>
      </c>
      <c r="AB31" s="7">
        <f>Q31/100</f>
        <v>3.79286E-2</v>
      </c>
      <c r="AD31" s="8"/>
      <c r="AF31" s="8"/>
      <c r="AG31" s="8"/>
    </row>
    <row r="32" spans="1:33" x14ac:dyDescent="0.2">
      <c r="A32" s="12">
        <v>7018</v>
      </c>
      <c r="B32" s="13" t="s">
        <v>41</v>
      </c>
      <c r="C32" s="13">
        <v>43403</v>
      </c>
      <c r="D32" s="5">
        <v>129</v>
      </c>
      <c r="E32" s="6" t="s">
        <v>56</v>
      </c>
      <c r="F32" s="5" t="s">
        <v>69</v>
      </c>
      <c r="G32" s="6" t="s">
        <v>68</v>
      </c>
      <c r="H32" s="5" t="str">
        <f>"000143"</f>
        <v>000143</v>
      </c>
      <c r="I32" s="4">
        <v>42461</v>
      </c>
      <c r="J32" s="5" t="str">
        <f>"000032"</f>
        <v>000032</v>
      </c>
      <c r="K32" s="4">
        <v>42793</v>
      </c>
      <c r="L32" s="5" t="str">
        <f>"000059"</f>
        <v>000059</v>
      </c>
      <c r="M32" s="4">
        <v>42909</v>
      </c>
      <c r="N32" s="5">
        <v>16</v>
      </c>
      <c r="O32" s="5" t="str">
        <f>"006951"</f>
        <v>006951</v>
      </c>
      <c r="P32" s="4">
        <v>43399</v>
      </c>
      <c r="Q32" s="7">
        <v>18.997389999999999</v>
      </c>
      <c r="R32" s="7">
        <v>2.29739</v>
      </c>
      <c r="S32" s="7">
        <v>16.7</v>
      </c>
      <c r="T32" s="5">
        <v>253</v>
      </c>
      <c r="U32" s="4">
        <v>43403</v>
      </c>
      <c r="V32" s="5">
        <v>9901107040</v>
      </c>
      <c r="W32" s="6" t="s">
        <v>67</v>
      </c>
      <c r="X32" s="5" t="s">
        <v>31</v>
      </c>
      <c r="Y32" s="6" t="s">
        <v>32</v>
      </c>
      <c r="Z32" s="5" t="s">
        <v>58</v>
      </c>
      <c r="AA32" s="6" t="s">
        <v>57</v>
      </c>
      <c r="AB32" s="7">
        <f>Q32/100</f>
        <v>0.1899739</v>
      </c>
      <c r="AD32" s="8"/>
      <c r="AF32" s="8"/>
      <c r="AG32" s="8"/>
    </row>
    <row r="33" spans="1:33" x14ac:dyDescent="0.2">
      <c r="A33" s="12">
        <v>7565</v>
      </c>
      <c r="B33" s="13" t="s">
        <v>40</v>
      </c>
      <c r="C33" s="13">
        <v>43437</v>
      </c>
      <c r="D33" s="5">
        <v>129</v>
      </c>
      <c r="E33" s="6" t="s">
        <v>56</v>
      </c>
      <c r="F33" s="5" t="s">
        <v>66</v>
      </c>
      <c r="G33" s="6" t="s">
        <v>65</v>
      </c>
      <c r="H33" s="5" t="str">
        <f>"000008"</f>
        <v>000008</v>
      </c>
      <c r="I33" s="4">
        <v>43004</v>
      </c>
      <c r="J33" s="5" t="str">
        <f>"000044"</f>
        <v>000044</v>
      </c>
      <c r="K33" s="4">
        <v>43166</v>
      </c>
      <c r="L33" s="5" t="str">
        <f>"000185"</f>
        <v>000185</v>
      </c>
      <c r="M33" s="4">
        <v>43166</v>
      </c>
      <c r="N33" s="5">
        <v>15</v>
      </c>
      <c r="O33" s="5" t="str">
        <f>"007610"</f>
        <v>007610</v>
      </c>
      <c r="P33" s="4">
        <v>43432</v>
      </c>
      <c r="Q33" s="7">
        <v>132.73425</v>
      </c>
      <c r="R33" s="7">
        <v>2.7164000000000001</v>
      </c>
      <c r="S33" s="7">
        <v>130.01785000000001</v>
      </c>
      <c r="T33" s="5">
        <v>280</v>
      </c>
      <c r="U33" s="4">
        <v>43437</v>
      </c>
      <c r="V33" s="5">
        <v>9845024976</v>
      </c>
      <c r="W33" s="6" t="s">
        <v>64</v>
      </c>
      <c r="X33" s="5" t="s">
        <v>63</v>
      </c>
      <c r="Y33" s="6" t="s">
        <v>62</v>
      </c>
      <c r="Z33" s="5" t="s">
        <v>58</v>
      </c>
      <c r="AA33" s="6" t="s">
        <v>57</v>
      </c>
      <c r="AB33" s="7">
        <f>Q33/100</f>
        <v>1.3273425000000001</v>
      </c>
      <c r="AD33" s="8"/>
      <c r="AF33" s="8"/>
      <c r="AG33" s="8"/>
    </row>
    <row r="34" spans="1:33" x14ac:dyDescent="0.2">
      <c r="A34" s="12">
        <v>8043</v>
      </c>
      <c r="B34" s="13" t="s">
        <v>40</v>
      </c>
      <c r="C34" s="13">
        <v>43455</v>
      </c>
      <c r="D34" s="5">
        <v>129</v>
      </c>
      <c r="E34" s="6" t="s">
        <v>56</v>
      </c>
      <c r="F34" s="5" t="s">
        <v>61</v>
      </c>
      <c r="G34" s="6" t="s">
        <v>60</v>
      </c>
      <c r="H34" s="5" t="str">
        <f>"000141"</f>
        <v>000141</v>
      </c>
      <c r="I34" s="4">
        <v>42461</v>
      </c>
      <c r="J34" s="5" t="str">
        <f>"000033"</f>
        <v>000033</v>
      </c>
      <c r="K34" s="4">
        <v>42793</v>
      </c>
      <c r="L34" s="5" t="str">
        <f>"000060"</f>
        <v>000060</v>
      </c>
      <c r="M34" s="4">
        <v>42909</v>
      </c>
      <c r="N34" s="5">
        <v>16</v>
      </c>
      <c r="O34" s="5" t="str">
        <f>"008099"</f>
        <v>008099</v>
      </c>
      <c r="P34" s="4">
        <v>43454</v>
      </c>
      <c r="Q34" s="7">
        <v>9.3863199999999996</v>
      </c>
      <c r="R34" s="7">
        <v>1.14632</v>
      </c>
      <c r="S34" s="7">
        <v>8.24</v>
      </c>
      <c r="T34" s="5">
        <v>301</v>
      </c>
      <c r="U34" s="4">
        <v>43455</v>
      </c>
      <c r="V34" s="5">
        <v>9901107040</v>
      </c>
      <c r="W34" s="6" t="s">
        <v>59</v>
      </c>
      <c r="X34" s="5" t="s">
        <v>31</v>
      </c>
      <c r="Y34" s="6" t="s">
        <v>32</v>
      </c>
      <c r="Z34" s="5" t="s">
        <v>58</v>
      </c>
      <c r="AA34" s="6" t="s">
        <v>57</v>
      </c>
      <c r="AB34" s="7">
        <f>Q34/100</f>
        <v>9.3863199999999994E-2</v>
      </c>
      <c r="AD34" s="8"/>
      <c r="AF34" s="8"/>
      <c r="AG34" s="8"/>
    </row>
    <row r="35" spans="1:33" x14ac:dyDescent="0.2">
      <c r="A35" s="12">
        <v>8101</v>
      </c>
      <c r="B35" s="13" t="s">
        <v>40</v>
      </c>
      <c r="C35" s="13">
        <v>43462</v>
      </c>
      <c r="D35" s="5">
        <v>129</v>
      </c>
      <c r="E35" s="6" t="s">
        <v>56</v>
      </c>
      <c r="F35" s="5" t="s">
        <v>55</v>
      </c>
      <c r="G35" s="6" t="s">
        <v>54</v>
      </c>
      <c r="H35" s="5" t="str">
        <f>"000003"</f>
        <v>000003</v>
      </c>
      <c r="I35" s="4">
        <v>42851</v>
      </c>
      <c r="J35" s="5" t="str">
        <f>"000104"</f>
        <v>000104</v>
      </c>
      <c r="K35" s="4">
        <v>43185</v>
      </c>
      <c r="L35" s="5" t="str">
        <f>"000046"</f>
        <v>000046</v>
      </c>
      <c r="M35" s="4">
        <v>43185</v>
      </c>
      <c r="N35" s="5">
        <v>17</v>
      </c>
      <c r="O35" s="5" t="str">
        <f>"008163"</f>
        <v>008163</v>
      </c>
      <c r="P35" s="4">
        <v>43455</v>
      </c>
      <c r="Q35" s="7">
        <v>19.756630000000001</v>
      </c>
      <c r="R35" s="7">
        <v>2.2555000000000001</v>
      </c>
      <c r="S35" s="7">
        <v>17.50113</v>
      </c>
      <c r="T35" s="5">
        <v>306</v>
      </c>
      <c r="U35" s="4">
        <v>43462</v>
      </c>
      <c r="V35" s="5">
        <v>8904904737</v>
      </c>
      <c r="W35" s="6" t="s">
        <v>53</v>
      </c>
      <c r="X35" s="5" t="s">
        <v>46</v>
      </c>
      <c r="Y35" s="6" t="s">
        <v>45</v>
      </c>
      <c r="Z35" s="5" t="s">
        <v>52</v>
      </c>
      <c r="AA35" s="6" t="s">
        <v>51</v>
      </c>
      <c r="AB35" s="7">
        <f>Q35/100</f>
        <v>0.1975663</v>
      </c>
      <c r="AD35" s="8"/>
      <c r="AF35" s="8"/>
      <c r="AG35"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2019-01-08T05:01:28Z</dcterms:created>
  <dcterms:modified xsi:type="dcterms:W3CDTF">2019-01-17T07:49:26Z</dcterms:modified>
</cp:coreProperties>
</file>