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</calcChain>
</file>

<file path=xl/sharedStrings.xml><?xml version="1.0" encoding="utf-8"?>
<sst xmlns="http://schemas.openxmlformats.org/spreadsheetml/2006/main" count="244" uniqueCount="118">
  <si>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</si>
  <si>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</si>
  <si>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</si>
  <si>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</si>
  <si>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</si>
  <si>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</si>
  <si>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</si>
  <si>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</si>
  <si>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</si>
  <si>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</si>
  <si>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</si>
  <si>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</si>
  <si>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</si>
  <si>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</si>
  <si>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</si>
  <si>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</si>
  <si>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</si>
  <si>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</si>
  <si>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</si>
  <si>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</si>
  <si>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</si>
  <si>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</si>
  <si>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</si>
  <si>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</si>
  <si>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</si>
  <si>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</si>
  <si>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</si>
  <si>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</si>
  <si>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</si>
  <si>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</si>
  <si>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</si>
  <si>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</si>
  <si>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</si>
  <si>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</si>
  <si>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</si>
  <si>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</si>
  <si>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</si>
  <si>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</si>
  <si>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</si>
  <si>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</si>
  <si>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</si>
  <si>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</si>
  <si>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</si>
  <si>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Water Supply New Areas</t>
  </si>
  <si>
    <t>P1802</t>
  </si>
  <si>
    <t>Assembly Constituency Development Works under BBMP</t>
  </si>
  <si>
    <t>P2201</t>
  </si>
  <si>
    <t>November</t>
  </si>
  <si>
    <t>Nagarothana Works</t>
  </si>
  <si>
    <t>P3106</t>
  </si>
  <si>
    <t>Ravichandra</t>
  </si>
  <si>
    <t>Development works for Bangalore City</t>
  </si>
  <si>
    <t>P2434</t>
  </si>
  <si>
    <t>Emergency Reserve Fund</t>
  </si>
  <si>
    <t>P0541</t>
  </si>
  <si>
    <t xml:space="preserve"> Executive Engineer Electrical South Zone</t>
  </si>
  <si>
    <t>ddo258</t>
  </si>
  <si>
    <t>Technical Manager-2</t>
  </si>
  <si>
    <t xml:space="preserve"> Assistant Executive Engineer Gali Anjenaya Temple South Zone</t>
  </si>
  <si>
    <t>ddo265</t>
  </si>
  <si>
    <t>M/s KRIDL,</t>
  </si>
  <si>
    <t>Ashoka</t>
  </si>
  <si>
    <t>Drilling of Borewells and providing water supply connection to water scarcity area in ward no 132 Attiguppe</t>
  </si>
  <si>
    <t>132-18-000035</t>
  </si>
  <si>
    <t>Attiguppe</t>
  </si>
  <si>
    <t>Special Development works at Ward No. 32, 50, 60, 63, 67, 69, 80, 113, 122, 136, 139, 145 Rs.4. Cr each</t>
  </si>
  <si>
    <t>P3322</t>
  </si>
  <si>
    <t>K Krishna</t>
  </si>
  <si>
    <t>Providing RCC Drains and improvements at 2nd 3rd cross and 2nd main road and surrounding areas at  Chickpet layout in ward no 132</t>
  </si>
  <si>
    <t>132-18-000011</t>
  </si>
  <si>
    <t>Providing RCC Drains and improvements at 6th 7th and 8th cross  and surrounding areas at Bapuji layout  in ward no 132</t>
  </si>
  <si>
    <t>132-18-000013</t>
  </si>
  <si>
    <t>Providing Kerbs cobble stone compound and other civil works to Indira canteen Established at ward no 132 Attiguppe</t>
  </si>
  <si>
    <t>132-18-000052</t>
  </si>
  <si>
    <t>Developmental Works in Ward no 183, 29, 190, 177, 168, 13, 14, 3, 4, 89, 27, 126  and 132</t>
  </si>
  <si>
    <t>P3181</t>
  </si>
  <si>
    <t>AEE BWSSB</t>
  </si>
  <si>
    <t>Providing UGD Line in ward Jurisdiction  in ward no 132 Attiguppe</t>
  </si>
  <si>
    <t>132-17-000071</t>
  </si>
  <si>
    <t>Water supply maintenanc works in ward no 132</t>
  </si>
  <si>
    <t>132-17-000045</t>
  </si>
  <si>
    <t>Providing New Name boards to cross roads and Stickering to existing boards at various cross road and main roads in Ward 132.</t>
  </si>
  <si>
    <t>132-16-000009</t>
  </si>
  <si>
    <t>Allocation for Other Programmes (10.88 Lakhs , New Ward)</t>
  </si>
  <si>
    <t>P2023</t>
  </si>
  <si>
    <t>Drilling of borewell fixing of submersible pump and motor with end connections and pipe line at Attiguppe A.K.Colony Point No.2 in Ward No.132</t>
  </si>
  <si>
    <t>132-13-000025</t>
  </si>
  <si>
    <t>Drilling of Borewell fixing of submiersible pump and motor with end connections and pipe line at Indira Colony Point No.1 in Ward No.132</t>
  </si>
  <si>
    <t>132-13-000027</t>
  </si>
  <si>
    <t>Improvements and construction C.C.Drain and pre cast covering slab kerb to Indira colony main road left side in Indira colony in Ward No.132</t>
  </si>
  <si>
    <t>132-13-000028</t>
  </si>
  <si>
    <t>Drilling of borewell fixing of submersible pump and motor with end connections and pipe line at gangodanahhli 12th to 15th main in ward 132</t>
  </si>
  <si>
    <t>132-13-000018</t>
  </si>
  <si>
    <t>Drilling of borewell fixing of submersible pump and motor with end connections and pipe line at maruthinagara 5th main to 7th main in ward 132</t>
  </si>
  <si>
    <t>132-13-000019</t>
  </si>
  <si>
    <t>Dilling of borewell fixing of submersible pump and motor with end connections and pipeline at Subbanna garden 1st 2nd 1st H cross in ward No.132.Maruthinagagara 7th cross in ward No.132.</t>
  </si>
  <si>
    <t>132-13-000082</t>
  </si>
  <si>
    <t>Sri Swastik Electrical</t>
  </si>
  <si>
    <t>Operation and Maintenance of Street Lighting System in Ward No.132 Package S-18 of South Zone</t>
  </si>
  <si>
    <t>132-16-000001</t>
  </si>
  <si>
    <t>Providing name board, stickers in ward no. 132 at Vijayanagara constituency at different locations.</t>
  </si>
  <si>
    <t>132-18-000004</t>
  </si>
  <si>
    <t>Somanna</t>
  </si>
  <si>
    <t>Engagement of Gangman and Hiring of Tractor Tippers for cleaning and Maintenance of road side drains and other cleaning works in works in ward no 132</t>
  </si>
  <si>
    <t>132-17-000047</t>
  </si>
  <si>
    <t>Improvements to drains at Binny layout in ward no 132</t>
  </si>
  <si>
    <t>132-14-000043</t>
  </si>
  <si>
    <t xml:space="preserve">Emergency Works in Ward No.132 Attiguppe </t>
  </si>
  <si>
    <t>132-16-000002</t>
  </si>
  <si>
    <t>Providing CC Camera different locations in Ward 132</t>
  </si>
  <si>
    <t>132-18-000006</t>
  </si>
  <si>
    <t>Improvements to drains and roads, Providing Covering Slabs at Widiya Layout in Ward No.132 Attiguppe</t>
  </si>
  <si>
    <t>132-18-000003</t>
  </si>
  <si>
    <t>Lakshmi Venkateshwara Constn</t>
  </si>
  <si>
    <t>Construction of Anganawadi Kendra Near Govt School Gangondanahalli main road in ward no 132</t>
  </si>
  <si>
    <t>132-17-000046</t>
  </si>
  <si>
    <t>Improvements to Hindu Burial Ground at Attiguppe in ward no 132</t>
  </si>
  <si>
    <t>132-17-000004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</si>
</sst>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A2" sqref="A2:XFD2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418</v>
      </c>
      <c r="B2" s="13" t="s">
        <v>42</v>
      </c>
      <c r="C2" s="13">
        <v>43200</v>
      </c>
      <c r="D2" s="5">
        <v>132</v>
      </c>
      <c r="E2" s="6" t="s">
        <v>64</v>
      </c>
      <c r="F2" s="5" t="s">
        <v>117</v>
      </c>
      <c r="G2" s="6" t="s">
        <v>116</v>
      </c>
      <c r="H2" s="5" t="str">
        <f>"000041"</f>
        <v>000041</v>
      </c>
      <c r="I2" s="4">
        <v>43034</v>
      </c>
      <c r="J2" s="5" t="str">
        <f>"000052"</f>
        <v>000052</v>
      </c>
      <c r="K2" s="4">
        <v>43034</v>
      </c>
      <c r="L2" s="5" t="str">
        <f>"000048"</f>
        <v>000048</v>
      </c>
      <c r="M2" s="4">
        <v>43035</v>
      </c>
      <c r="N2" s="5">
        <v>17</v>
      </c>
      <c r="O2" s="5" t="str">
        <f>"000172"</f>
        <v>000172</v>
      </c>
      <c r="P2" s="4">
        <v>43194</v>
      </c>
      <c r="Q2" s="7">
        <v>19.42548</v>
      </c>
      <c r="R2" s="7">
        <v>2.7671800000000002</v>
      </c>
      <c r="S2" s="7">
        <v>16.658300000000001</v>
      </c>
      <c r="T2" s="5">
        <v>11</v>
      </c>
      <c r="U2" s="4">
        <v>43200</v>
      </c>
      <c r="V2" s="5">
        <v>7411121393</v>
      </c>
      <c r="W2" s="6" t="s">
        <v>57</v>
      </c>
      <c r="X2" s="5" t="s">
        <v>54</v>
      </c>
      <c r="Y2" s="6" t="s">
        <v>53</v>
      </c>
      <c r="Z2" s="5" t="s">
        <v>59</v>
      </c>
      <c r="AA2" s="6" t="s">
        <v>58</v>
      </c>
      <c r="AB2" s="7">
        <v>0.19425480000000001</v>
      </c>
      <c r="AD2" s="8"/>
      <c r="AF2" s="8"/>
      <c r="AG2" s="8"/>
    </row>
    <row r="3" spans="1:33" x14ac:dyDescent="0.2">
      <c r="A3" s="12">
        <v>674</v>
      </c>
      <c r="B3" s="13" t="s">
        <v>42</v>
      </c>
      <c r="C3" s="13">
        <v>43215</v>
      </c>
      <c r="D3" s="5">
        <v>132</v>
      </c>
      <c r="E3" s="6" t="s">
        <v>64</v>
      </c>
      <c r="F3" s="5" t="s">
        <v>115</v>
      </c>
      <c r="G3" s="6" t="s">
        <v>114</v>
      </c>
      <c r="H3" s="5" t="str">
        <f>"000194"</f>
        <v>000194</v>
      </c>
      <c r="I3" s="4">
        <v>43160</v>
      </c>
      <c r="J3" s="5" t="str">
        <f>"000005"</f>
        <v>000005</v>
      </c>
      <c r="K3" s="4">
        <v>43194</v>
      </c>
      <c r="L3" s="5" t="str">
        <f>"000012"</f>
        <v>000012</v>
      </c>
      <c r="M3" s="4">
        <v>43194</v>
      </c>
      <c r="N3" s="5">
        <v>17</v>
      </c>
      <c r="O3" s="5" t="str">
        <f>"000614"</f>
        <v>000614</v>
      </c>
      <c r="P3" s="4">
        <v>43209</v>
      </c>
      <c r="Q3" s="7">
        <v>23.322500000000002</v>
      </c>
      <c r="R3" s="7">
        <v>2.2389700000000001</v>
      </c>
      <c r="S3" s="7">
        <v>21.08353</v>
      </c>
      <c r="T3" s="5">
        <v>24</v>
      </c>
      <c r="U3" s="4">
        <v>43215</v>
      </c>
      <c r="V3" s="5">
        <v>9611961166</v>
      </c>
      <c r="W3" s="6" t="s">
        <v>113</v>
      </c>
      <c r="X3" s="5" t="s">
        <v>36</v>
      </c>
      <c r="Y3" s="6" t="s">
        <v>37</v>
      </c>
      <c r="Z3" s="5" t="s">
        <v>59</v>
      </c>
      <c r="AA3" s="6" t="s">
        <v>58</v>
      </c>
      <c r="AB3" s="7">
        <v>0.23322500000000002</v>
      </c>
      <c r="AD3" s="8"/>
      <c r="AF3" s="8"/>
      <c r="AG3" s="8"/>
    </row>
    <row r="4" spans="1:33" x14ac:dyDescent="0.2">
      <c r="A4" s="12">
        <v>736</v>
      </c>
      <c r="B4" s="13" t="s">
        <v>42</v>
      </c>
      <c r="C4" s="13">
        <v>43216</v>
      </c>
      <c r="D4" s="5">
        <v>132</v>
      </c>
      <c r="E4" s="6" t="s">
        <v>64</v>
      </c>
      <c r="F4" s="5" t="s">
        <v>112</v>
      </c>
      <c r="G4" s="6" t="s">
        <v>111</v>
      </c>
      <c r="H4" s="5" t="str">
        <f>"000201"</f>
        <v>000201</v>
      </c>
      <c r="I4" s="4">
        <v>43160</v>
      </c>
      <c r="J4" s="5" t="str">
        <f>"000009"</f>
        <v>000009</v>
      </c>
      <c r="K4" s="4">
        <v>43199</v>
      </c>
      <c r="L4" s="5" t="str">
        <f>"000020"</f>
        <v>000020</v>
      </c>
      <c r="M4" s="4">
        <v>43199</v>
      </c>
      <c r="N4" s="5">
        <v>18</v>
      </c>
      <c r="O4" s="5" t="str">
        <f>"000663"</f>
        <v>000663</v>
      </c>
      <c r="P4" s="4">
        <v>43214</v>
      </c>
      <c r="Q4" s="7">
        <v>49.476999999999997</v>
      </c>
      <c r="R4" s="7">
        <v>5.2445700000000004</v>
      </c>
      <c r="S4" s="7">
        <v>44.232430000000001</v>
      </c>
      <c r="T4" s="5">
        <v>27</v>
      </c>
      <c r="U4" s="4">
        <v>43216</v>
      </c>
      <c r="V4" s="5">
        <v>9019334334</v>
      </c>
      <c r="W4" s="6" t="s">
        <v>57</v>
      </c>
      <c r="X4" s="5" t="s">
        <v>41</v>
      </c>
      <c r="Y4" s="6" t="s">
        <v>40</v>
      </c>
      <c r="Z4" s="5" t="s">
        <v>59</v>
      </c>
      <c r="AA4" s="6" t="s">
        <v>58</v>
      </c>
      <c r="AB4" s="7">
        <v>0.49476999999999999</v>
      </c>
      <c r="AD4" s="8"/>
      <c r="AF4" s="8"/>
      <c r="AG4" s="8"/>
    </row>
    <row r="5" spans="1:33" x14ac:dyDescent="0.2">
      <c r="A5" s="12">
        <v>737</v>
      </c>
      <c r="B5" s="13" t="s">
        <v>42</v>
      </c>
      <c r="C5" s="13">
        <v>43216</v>
      </c>
      <c r="D5" s="5">
        <v>132</v>
      </c>
      <c r="E5" s="6" t="s">
        <v>64</v>
      </c>
      <c r="F5" s="5" t="s">
        <v>110</v>
      </c>
      <c r="G5" s="6" t="s">
        <v>109</v>
      </c>
      <c r="H5" s="5" t="str">
        <f>"000123"</f>
        <v>000123</v>
      </c>
      <c r="I5" s="4">
        <v>43136</v>
      </c>
      <c r="J5" s="5" t="str">
        <f>"000002"</f>
        <v>000002</v>
      </c>
      <c r="K5" s="4">
        <v>43192</v>
      </c>
      <c r="L5" s="5" t="str">
        <f>"000001"</f>
        <v>000001</v>
      </c>
      <c r="M5" s="4">
        <v>43192</v>
      </c>
      <c r="N5" s="5">
        <v>18</v>
      </c>
      <c r="O5" s="5" t="str">
        <f>"000673"</f>
        <v>000673</v>
      </c>
      <c r="P5" s="4">
        <v>43215</v>
      </c>
      <c r="Q5" s="7">
        <v>18.74156</v>
      </c>
      <c r="R5" s="7">
        <v>1.7054800000000001</v>
      </c>
      <c r="S5" s="7">
        <v>17.036079999999998</v>
      </c>
      <c r="T5" s="5">
        <v>27</v>
      </c>
      <c r="U5" s="4">
        <v>43216</v>
      </c>
      <c r="V5" s="5">
        <v>9900074879</v>
      </c>
      <c r="W5" s="6" t="s">
        <v>57</v>
      </c>
      <c r="X5" s="5" t="s">
        <v>41</v>
      </c>
      <c r="Y5" s="6" t="s">
        <v>40</v>
      </c>
      <c r="Z5" s="5" t="s">
        <v>59</v>
      </c>
      <c r="AA5" s="6" t="s">
        <v>58</v>
      </c>
      <c r="AB5" s="7">
        <v>0.18741559999999999</v>
      </c>
      <c r="AD5" s="8"/>
      <c r="AF5" s="8"/>
      <c r="AG5" s="8"/>
    </row>
    <row r="6" spans="1:33" x14ac:dyDescent="0.2">
      <c r="A6" s="12">
        <v>1345</v>
      </c>
      <c r="B6" s="13" t="s">
        <v>34</v>
      </c>
      <c r="C6" s="13">
        <v>43241</v>
      </c>
      <c r="D6" s="5">
        <v>132</v>
      </c>
      <c r="E6" s="6" t="s">
        <v>64</v>
      </c>
      <c r="F6" s="5" t="s">
        <v>104</v>
      </c>
      <c r="G6" s="6" t="s">
        <v>103</v>
      </c>
      <c r="H6" s="5" t="str">
        <f>"000253"</f>
        <v>000253</v>
      </c>
      <c r="I6" s="4">
        <v>43192</v>
      </c>
      <c r="J6" s="5" t="str">
        <f>"000055"</f>
        <v>000055</v>
      </c>
      <c r="K6" s="4">
        <v>43279</v>
      </c>
      <c r="L6" s="5" t="str">
        <f>"000093"</f>
        <v>000093</v>
      </c>
      <c r="M6" s="4">
        <v>43281</v>
      </c>
      <c r="N6" s="5">
        <v>17</v>
      </c>
      <c r="O6" s="5" t="str">
        <f>""</f>
        <v/>
      </c>
      <c r="P6" s="4"/>
      <c r="Q6" s="7">
        <v>7.62669</v>
      </c>
      <c r="R6" s="7">
        <v>0.73218000000000005</v>
      </c>
      <c r="S6" s="7">
        <v>6.8945100000000004</v>
      </c>
      <c r="T6" s="5">
        <v>56</v>
      </c>
      <c r="U6" s="4">
        <v>43241</v>
      </c>
      <c r="V6" s="5">
        <v>9845264002</v>
      </c>
      <c r="W6" s="6" t="s">
        <v>102</v>
      </c>
      <c r="X6" s="5" t="s">
        <v>36</v>
      </c>
      <c r="Y6" s="6" t="s">
        <v>37</v>
      </c>
      <c r="Z6" s="5" t="s">
        <v>59</v>
      </c>
      <c r="AA6" s="6" t="s">
        <v>58</v>
      </c>
      <c r="AB6" s="7">
        <v>7.6266899999999999E-2</v>
      </c>
      <c r="AD6" s="8"/>
      <c r="AF6" s="8"/>
      <c r="AG6" s="8"/>
    </row>
    <row r="7" spans="1:33" x14ac:dyDescent="0.2">
      <c r="A7" s="12">
        <v>3092</v>
      </c>
      <c r="B7" s="13" t="s">
        <v>31</v>
      </c>
      <c r="C7" s="13">
        <v>43287</v>
      </c>
      <c r="D7" s="5">
        <v>132</v>
      </c>
      <c r="E7" s="6" t="s">
        <v>64</v>
      </c>
      <c r="F7" s="5" t="s">
        <v>108</v>
      </c>
      <c r="G7" s="6" t="s">
        <v>107</v>
      </c>
      <c r="H7" s="5" t="str">
        <f>"000024"</f>
        <v>000024</v>
      </c>
      <c r="I7" s="4">
        <v>42480</v>
      </c>
      <c r="J7" s="5" t="str">
        <f>"000014"</f>
        <v>000014</v>
      </c>
      <c r="K7" s="4">
        <v>42825</v>
      </c>
      <c r="L7" s="5" t="str">
        <f>"000366"</f>
        <v>000366</v>
      </c>
      <c r="M7" s="4">
        <v>42671</v>
      </c>
      <c r="N7" s="5">
        <v>16</v>
      </c>
      <c r="O7" s="5" t="str">
        <f>"003312"</f>
        <v>003312</v>
      </c>
      <c r="P7" s="4">
        <v>43285</v>
      </c>
      <c r="Q7" s="7">
        <v>9.4133800000000001</v>
      </c>
      <c r="R7" s="7">
        <v>1.18608</v>
      </c>
      <c r="S7" s="7">
        <v>8.2272999999999996</v>
      </c>
      <c r="T7" s="5">
        <v>113</v>
      </c>
      <c r="U7" s="4">
        <v>43287</v>
      </c>
      <c r="V7" s="5">
        <v>9972693939</v>
      </c>
      <c r="W7" s="6" t="s">
        <v>50</v>
      </c>
      <c r="X7" s="5" t="s">
        <v>29</v>
      </c>
      <c r="Y7" s="6" t="s">
        <v>30</v>
      </c>
      <c r="Z7" s="5" t="s">
        <v>59</v>
      </c>
      <c r="AA7" s="6" t="s">
        <v>58</v>
      </c>
      <c r="AB7" s="7">
        <v>9.4133800000000004E-2</v>
      </c>
      <c r="AD7" s="8"/>
      <c r="AF7" s="8"/>
      <c r="AG7" s="8"/>
    </row>
    <row r="8" spans="1:33" x14ac:dyDescent="0.2">
      <c r="A8" s="12">
        <v>3093</v>
      </c>
      <c r="B8" s="13" t="s">
        <v>31</v>
      </c>
      <c r="C8" s="13">
        <v>43287</v>
      </c>
      <c r="D8" s="5">
        <v>132</v>
      </c>
      <c r="E8" s="6" t="s">
        <v>64</v>
      </c>
      <c r="F8" s="5" t="s">
        <v>106</v>
      </c>
      <c r="G8" s="6" t="s">
        <v>105</v>
      </c>
      <c r="H8" s="5" t="str">
        <f>"000261"</f>
        <v>000261</v>
      </c>
      <c r="I8" s="4">
        <v>41702</v>
      </c>
      <c r="J8" s="5" t="str">
        <f>""</f>
        <v/>
      </c>
      <c r="K8" s="4"/>
      <c r="L8" s="5" t="str">
        <f>""</f>
        <v/>
      </c>
      <c r="M8" s="4"/>
      <c r="N8" s="5">
        <v>14</v>
      </c>
      <c r="O8" s="5" t="str">
        <f>""</f>
        <v/>
      </c>
      <c r="P8" s="4"/>
      <c r="Q8" s="7">
        <v>36.183</v>
      </c>
      <c r="R8" s="7">
        <v>5.3339999999999996</v>
      </c>
      <c r="S8" s="7">
        <v>30.849</v>
      </c>
      <c r="T8" s="5">
        <v>115</v>
      </c>
      <c r="U8" s="4">
        <v>43287</v>
      </c>
      <c r="V8" s="5">
        <v>9980333000</v>
      </c>
      <c r="W8" s="6" t="s">
        <v>57</v>
      </c>
      <c r="X8" s="5" t="s">
        <v>52</v>
      </c>
      <c r="Y8" s="6" t="s">
        <v>51</v>
      </c>
      <c r="Z8" s="5" t="s">
        <v>59</v>
      </c>
      <c r="AA8" s="6" t="s">
        <v>58</v>
      </c>
      <c r="AB8" s="7">
        <v>0.36182999999999998</v>
      </c>
      <c r="AD8" s="8"/>
      <c r="AF8" s="8"/>
      <c r="AG8" s="8"/>
    </row>
    <row r="9" spans="1:33" x14ac:dyDescent="0.2">
      <c r="A9" s="12">
        <v>3572</v>
      </c>
      <c r="B9" s="13" t="s">
        <v>31</v>
      </c>
      <c r="C9" s="13">
        <v>43299</v>
      </c>
      <c r="D9" s="5">
        <v>132</v>
      </c>
      <c r="E9" s="6" t="s">
        <v>64</v>
      </c>
      <c r="F9" s="5" t="s">
        <v>99</v>
      </c>
      <c r="G9" s="6" t="s">
        <v>98</v>
      </c>
      <c r="H9" s="5" t="str">
        <f>"000016"</f>
        <v>000016</v>
      </c>
      <c r="I9" s="4">
        <v>42934</v>
      </c>
      <c r="J9" s="5" t="str">
        <f>"000146"</f>
        <v>000146</v>
      </c>
      <c r="K9" s="4">
        <v>43186</v>
      </c>
      <c r="L9" s="5" t="str">
        <f>"000150"</f>
        <v>000150</v>
      </c>
      <c r="M9" s="4">
        <v>43186</v>
      </c>
      <c r="N9" s="5">
        <v>16</v>
      </c>
      <c r="O9" s="5" t="str">
        <f>"004329"</f>
        <v>004329</v>
      </c>
      <c r="P9" s="4">
        <v>43306</v>
      </c>
      <c r="Q9" s="7">
        <v>11.184089999999999</v>
      </c>
      <c r="R9" s="7">
        <v>0.95306000000000002</v>
      </c>
      <c r="S9" s="7">
        <v>10.231030000000001</v>
      </c>
      <c r="T9" s="5">
        <v>127</v>
      </c>
      <c r="U9" s="4">
        <v>43299</v>
      </c>
      <c r="V9" s="5">
        <v>0</v>
      </c>
      <c r="W9" s="6" t="s">
        <v>97</v>
      </c>
      <c r="X9" s="5" t="s">
        <v>32</v>
      </c>
      <c r="Y9" s="6" t="s">
        <v>33</v>
      </c>
      <c r="Z9" s="5" t="s">
        <v>56</v>
      </c>
      <c r="AA9" s="6" t="s">
        <v>55</v>
      </c>
      <c r="AB9" s="7">
        <v>0.11184089999999999</v>
      </c>
      <c r="AD9" s="8"/>
      <c r="AF9" s="8"/>
      <c r="AG9" s="8"/>
    </row>
    <row r="10" spans="1:33" x14ac:dyDescent="0.2">
      <c r="A10" s="12">
        <v>3680</v>
      </c>
      <c r="B10" s="13" t="s">
        <v>31</v>
      </c>
      <c r="C10" s="13">
        <v>43300</v>
      </c>
      <c r="D10" s="5">
        <v>132</v>
      </c>
      <c r="E10" s="6" t="s">
        <v>64</v>
      </c>
      <c r="F10" s="5" t="s">
        <v>104</v>
      </c>
      <c r="G10" s="6" t="s">
        <v>103</v>
      </c>
      <c r="H10" s="5" t="str">
        <f>"000253"</f>
        <v>000253</v>
      </c>
      <c r="I10" s="4">
        <v>43192</v>
      </c>
      <c r="J10" s="5" t="str">
        <f>"000055"</f>
        <v>000055</v>
      </c>
      <c r="K10" s="4">
        <v>43279</v>
      </c>
      <c r="L10" s="5" t="str">
        <f>"000093"</f>
        <v>000093</v>
      </c>
      <c r="M10" s="4">
        <v>43281</v>
      </c>
      <c r="N10" s="5">
        <v>17</v>
      </c>
      <c r="O10" s="5" t="str">
        <f>"003774"</f>
        <v>003774</v>
      </c>
      <c r="P10" s="4">
        <v>43294</v>
      </c>
      <c r="Q10" s="7">
        <v>2.5701999999999998</v>
      </c>
      <c r="R10" s="7">
        <v>0.23388</v>
      </c>
      <c r="S10" s="7">
        <v>2.3363200000000002</v>
      </c>
      <c r="T10" s="5">
        <v>133</v>
      </c>
      <c r="U10" s="4">
        <v>43300</v>
      </c>
      <c r="V10" s="5">
        <v>9845264002</v>
      </c>
      <c r="W10" s="6" t="s">
        <v>102</v>
      </c>
      <c r="X10" s="5" t="s">
        <v>36</v>
      </c>
      <c r="Y10" s="6" t="s">
        <v>37</v>
      </c>
      <c r="Z10" s="5" t="s">
        <v>59</v>
      </c>
      <c r="AA10" s="6" t="s">
        <v>58</v>
      </c>
      <c r="AB10" s="7">
        <v>2.5701999999999999E-2</v>
      </c>
      <c r="AD10" s="8"/>
      <c r="AF10" s="8"/>
      <c r="AG10" s="8"/>
    </row>
    <row r="11" spans="1:33" x14ac:dyDescent="0.2">
      <c r="A11" s="12">
        <v>4139</v>
      </c>
      <c r="B11" s="13" t="s">
        <v>31</v>
      </c>
      <c r="C11" s="13">
        <v>43308</v>
      </c>
      <c r="D11" s="5">
        <v>132</v>
      </c>
      <c r="E11" s="6" t="s">
        <v>64</v>
      </c>
      <c r="F11" s="5" t="s">
        <v>101</v>
      </c>
      <c r="G11" s="6" t="s">
        <v>100</v>
      </c>
      <c r="H11" s="5" t="str">
        <f>"000180"</f>
        <v>000180</v>
      </c>
      <c r="I11" s="4">
        <v>43155</v>
      </c>
      <c r="J11" s="5" t="str">
        <f>"000054"</f>
        <v>000054</v>
      </c>
      <c r="K11" s="4">
        <v>43279</v>
      </c>
      <c r="L11" s="5" t="str">
        <f>"000090"</f>
        <v>000090</v>
      </c>
      <c r="M11" s="4">
        <v>43281</v>
      </c>
      <c r="N11" s="5">
        <v>18</v>
      </c>
      <c r="O11" s="5" t="str">
        <f>"004425"</f>
        <v>004425</v>
      </c>
      <c r="P11" s="4">
        <v>43306</v>
      </c>
      <c r="Q11" s="7">
        <v>4.9359999999999999</v>
      </c>
      <c r="R11" s="7">
        <v>0.39982000000000001</v>
      </c>
      <c r="S11" s="7">
        <v>4.5361799999999999</v>
      </c>
      <c r="T11" s="5">
        <v>145</v>
      </c>
      <c r="U11" s="4">
        <v>43308</v>
      </c>
      <c r="V11" s="5">
        <v>9060992820</v>
      </c>
      <c r="W11" s="6" t="s">
        <v>57</v>
      </c>
      <c r="X11" s="5" t="s">
        <v>41</v>
      </c>
      <c r="Y11" s="6" t="s">
        <v>40</v>
      </c>
      <c r="Z11" s="5" t="s">
        <v>59</v>
      </c>
      <c r="AA11" s="6" t="s">
        <v>58</v>
      </c>
      <c r="AB11" s="7">
        <v>4.9360000000000001E-2</v>
      </c>
      <c r="AD11" s="8"/>
      <c r="AF11" s="8"/>
      <c r="AG11" s="8"/>
    </row>
    <row r="12" spans="1:33" x14ac:dyDescent="0.2">
      <c r="A12" s="12">
        <v>4140</v>
      </c>
      <c r="B12" s="13" t="s">
        <v>31</v>
      </c>
      <c r="C12" s="13">
        <v>43308</v>
      </c>
      <c r="D12" s="5">
        <v>132</v>
      </c>
      <c r="E12" s="6" t="s">
        <v>64</v>
      </c>
      <c r="F12" s="5" t="s">
        <v>99</v>
      </c>
      <c r="G12" s="6" t="s">
        <v>98</v>
      </c>
      <c r="H12" s="5" t="str">
        <f>"000016"</f>
        <v>000016</v>
      </c>
      <c r="I12" s="4">
        <v>42934</v>
      </c>
      <c r="J12" s="5" t="str">
        <f>"000146"</f>
        <v>000146</v>
      </c>
      <c r="K12" s="4">
        <v>43186</v>
      </c>
      <c r="L12" s="5" t="str">
        <f>"000150"</f>
        <v>000150</v>
      </c>
      <c r="M12" s="4">
        <v>43186</v>
      </c>
      <c r="N12" s="5">
        <v>16</v>
      </c>
      <c r="O12" s="5" t="str">
        <f>"004329"</f>
        <v>004329</v>
      </c>
      <c r="P12" s="4">
        <v>43306</v>
      </c>
      <c r="Q12" s="7">
        <v>2.2368100000000002</v>
      </c>
      <c r="R12" s="7">
        <v>0.20082</v>
      </c>
      <c r="S12" s="7">
        <v>2.03599</v>
      </c>
      <c r="T12" s="5">
        <v>146</v>
      </c>
      <c r="U12" s="4">
        <v>43308</v>
      </c>
      <c r="V12" s="5">
        <v>0</v>
      </c>
      <c r="W12" s="6" t="s">
        <v>97</v>
      </c>
      <c r="X12" s="5" t="s">
        <v>32</v>
      </c>
      <c r="Y12" s="6" t="s">
        <v>33</v>
      </c>
      <c r="Z12" s="5" t="s">
        <v>56</v>
      </c>
      <c r="AA12" s="6" t="s">
        <v>55</v>
      </c>
      <c r="AB12" s="7">
        <v>2.2368100000000002E-2</v>
      </c>
      <c r="AD12" s="8"/>
      <c r="AF12" s="8"/>
      <c r="AG12" s="8"/>
    </row>
    <row r="13" spans="1:33" x14ac:dyDescent="0.2">
      <c r="A13" s="12">
        <v>4232</v>
      </c>
      <c r="B13" s="13" t="s">
        <v>28</v>
      </c>
      <c r="C13" s="13">
        <v>43314</v>
      </c>
      <c r="D13" s="5">
        <v>132</v>
      </c>
      <c r="E13" s="6" t="s">
        <v>64</v>
      </c>
      <c r="F13" s="5" t="s">
        <v>96</v>
      </c>
      <c r="G13" s="6" t="s">
        <v>95</v>
      </c>
      <c r="H13" s="5" t="str">
        <f>"00345a"</f>
        <v>00345a</v>
      </c>
      <c r="I13" s="4">
        <v>41351</v>
      </c>
      <c r="J13" s="5" t="str">
        <f>"000202"</f>
        <v>000202</v>
      </c>
      <c r="K13" s="4">
        <v>42327</v>
      </c>
      <c r="L13" s="5" t="str">
        <f>"000289"</f>
        <v>000289</v>
      </c>
      <c r="M13" s="4">
        <v>42356</v>
      </c>
      <c r="N13" s="5">
        <v>13</v>
      </c>
      <c r="O13" s="5" t="str">
        <f>"004480"</f>
        <v>004480</v>
      </c>
      <c r="P13" s="4">
        <v>43308</v>
      </c>
      <c r="Q13" s="7">
        <v>4.8470000000000004</v>
      </c>
      <c r="R13" s="7">
        <v>0.63549999999999995</v>
      </c>
      <c r="S13" s="7">
        <v>4.2115</v>
      </c>
      <c r="T13" s="5">
        <v>151</v>
      </c>
      <c r="U13" s="4">
        <v>43314</v>
      </c>
      <c r="V13" s="5">
        <v>9019334334</v>
      </c>
      <c r="W13" s="6" t="s">
        <v>57</v>
      </c>
      <c r="X13" s="5" t="s">
        <v>46</v>
      </c>
      <c r="Y13" s="6" t="s">
        <v>45</v>
      </c>
      <c r="Z13" s="5" t="s">
        <v>59</v>
      </c>
      <c r="AA13" s="6" t="s">
        <v>58</v>
      </c>
      <c r="AB13" s="7">
        <v>4.8470000000000006E-2</v>
      </c>
      <c r="AD13" s="8"/>
      <c r="AF13" s="8"/>
      <c r="AG13" s="8"/>
    </row>
    <row r="14" spans="1:33" x14ac:dyDescent="0.2">
      <c r="A14" s="12">
        <v>4233</v>
      </c>
      <c r="B14" s="13" t="s">
        <v>28</v>
      </c>
      <c r="C14" s="13">
        <v>43314</v>
      </c>
      <c r="D14" s="5">
        <v>132</v>
      </c>
      <c r="E14" s="6" t="s">
        <v>64</v>
      </c>
      <c r="F14" s="5" t="s">
        <v>94</v>
      </c>
      <c r="G14" s="6" t="s">
        <v>93</v>
      </c>
      <c r="H14" s="5" t="str">
        <f>"000072"</f>
        <v>000072</v>
      </c>
      <c r="I14" s="4">
        <v>41562</v>
      </c>
      <c r="J14" s="5" t="str">
        <f>"000209"</f>
        <v>000209</v>
      </c>
      <c r="K14" s="4">
        <v>42347</v>
      </c>
      <c r="L14" s="5" t="str">
        <f>"000295"</f>
        <v>000295</v>
      </c>
      <c r="M14" s="4">
        <v>42357</v>
      </c>
      <c r="N14" s="5">
        <v>13</v>
      </c>
      <c r="O14" s="5" t="str">
        <f>"004481"</f>
        <v>004481</v>
      </c>
      <c r="P14" s="4">
        <v>43308</v>
      </c>
      <c r="Q14" s="7">
        <v>4.6725000000000003</v>
      </c>
      <c r="R14" s="7">
        <v>0.61350000000000005</v>
      </c>
      <c r="S14" s="7">
        <v>4.0590000000000002</v>
      </c>
      <c r="T14" s="5">
        <v>151</v>
      </c>
      <c r="U14" s="4">
        <v>43314</v>
      </c>
      <c r="V14" s="5">
        <v>9019334334</v>
      </c>
      <c r="W14" s="6" t="s">
        <v>57</v>
      </c>
      <c r="X14" s="5" t="s">
        <v>44</v>
      </c>
      <c r="Y14" s="6" t="s">
        <v>43</v>
      </c>
      <c r="Z14" s="5" t="s">
        <v>59</v>
      </c>
      <c r="AA14" s="6" t="s">
        <v>58</v>
      </c>
      <c r="AB14" s="7">
        <v>4.6725000000000003E-2</v>
      </c>
      <c r="AD14" s="8"/>
      <c r="AF14" s="8"/>
      <c r="AG14" s="8"/>
    </row>
    <row r="15" spans="1:33" x14ac:dyDescent="0.2">
      <c r="A15" s="12">
        <v>4234</v>
      </c>
      <c r="B15" s="13" t="s">
        <v>28</v>
      </c>
      <c r="C15" s="13">
        <v>43314</v>
      </c>
      <c r="D15" s="5">
        <v>132</v>
      </c>
      <c r="E15" s="6" t="s">
        <v>64</v>
      </c>
      <c r="F15" s="5" t="s">
        <v>92</v>
      </c>
      <c r="G15" s="6" t="s">
        <v>91</v>
      </c>
      <c r="H15" s="5" t="str">
        <f>"000071"</f>
        <v>000071</v>
      </c>
      <c r="I15" s="4">
        <v>41562</v>
      </c>
      <c r="J15" s="5" t="str">
        <f>"000210"</f>
        <v>000210</v>
      </c>
      <c r="K15" s="4">
        <v>42347</v>
      </c>
      <c r="L15" s="5" t="str">
        <f>"000296"</f>
        <v>000296</v>
      </c>
      <c r="M15" s="4">
        <v>42357</v>
      </c>
      <c r="N15" s="5">
        <v>13</v>
      </c>
      <c r="O15" s="5" t="str">
        <f>"004482"</f>
        <v>004482</v>
      </c>
      <c r="P15" s="4">
        <v>43308</v>
      </c>
      <c r="Q15" s="7">
        <v>5.1025</v>
      </c>
      <c r="R15" s="7">
        <v>0.67149999999999999</v>
      </c>
      <c r="S15" s="7">
        <v>4.431</v>
      </c>
      <c r="T15" s="5">
        <v>151</v>
      </c>
      <c r="U15" s="4">
        <v>43314</v>
      </c>
      <c r="V15" s="5">
        <v>9019334334</v>
      </c>
      <c r="W15" s="6" t="s">
        <v>57</v>
      </c>
      <c r="X15" s="5" t="s">
        <v>44</v>
      </c>
      <c r="Y15" s="6" t="s">
        <v>43</v>
      </c>
      <c r="Z15" s="5" t="s">
        <v>59</v>
      </c>
      <c r="AA15" s="6" t="s">
        <v>58</v>
      </c>
      <c r="AB15" s="7">
        <v>5.1025000000000001E-2</v>
      </c>
      <c r="AD15" s="8"/>
      <c r="AF15" s="8"/>
      <c r="AG15" s="8"/>
    </row>
    <row r="16" spans="1:33" x14ac:dyDescent="0.2">
      <c r="A16" s="12">
        <v>4685</v>
      </c>
      <c r="B16" s="13" t="s">
        <v>28</v>
      </c>
      <c r="C16" s="13">
        <v>43325</v>
      </c>
      <c r="D16" s="5">
        <v>132</v>
      </c>
      <c r="E16" s="6" t="s">
        <v>64</v>
      </c>
      <c r="F16" s="5" t="s">
        <v>90</v>
      </c>
      <c r="G16" s="6" t="s">
        <v>89</v>
      </c>
      <c r="H16" s="5" t="str">
        <f>"000317"</f>
        <v>000317</v>
      </c>
      <c r="I16" s="4">
        <v>41340</v>
      </c>
      <c r="J16" s="5" t="str">
        <f>"000113"</f>
        <v>000113</v>
      </c>
      <c r="K16" s="4">
        <v>41820</v>
      </c>
      <c r="L16" s="5" t="str">
        <f>"000268"</f>
        <v>000268</v>
      </c>
      <c r="M16" s="4">
        <v>41851</v>
      </c>
      <c r="N16" s="5">
        <v>13</v>
      </c>
      <c r="O16" s="5" t="str">
        <f>"004557"</f>
        <v>004557</v>
      </c>
      <c r="P16" s="4">
        <v>43313</v>
      </c>
      <c r="Q16" s="7">
        <v>20.782</v>
      </c>
      <c r="R16" s="7">
        <v>3.1974999999999998</v>
      </c>
      <c r="S16" s="7">
        <v>17.584499999999998</v>
      </c>
      <c r="T16" s="5">
        <v>166</v>
      </c>
      <c r="U16" s="4">
        <v>43325</v>
      </c>
      <c r="V16" s="5">
        <v>9019334334</v>
      </c>
      <c r="W16" s="6" t="s">
        <v>57</v>
      </c>
      <c r="X16" s="5" t="s">
        <v>84</v>
      </c>
      <c r="Y16" s="6" t="s">
        <v>83</v>
      </c>
      <c r="Z16" s="5" t="s">
        <v>59</v>
      </c>
      <c r="AA16" s="6" t="s">
        <v>58</v>
      </c>
      <c r="AB16" s="7">
        <v>0.20782</v>
      </c>
      <c r="AD16" s="8"/>
      <c r="AF16" s="8"/>
      <c r="AG16" s="8"/>
    </row>
    <row r="17" spans="1:33" x14ac:dyDescent="0.2">
      <c r="A17" s="12">
        <v>4686</v>
      </c>
      <c r="B17" s="13" t="s">
        <v>28</v>
      </c>
      <c r="C17" s="13">
        <v>43325</v>
      </c>
      <c r="D17" s="5">
        <v>132</v>
      </c>
      <c r="E17" s="6" t="s">
        <v>64</v>
      </c>
      <c r="F17" s="5" t="s">
        <v>88</v>
      </c>
      <c r="G17" s="6" t="s">
        <v>87</v>
      </c>
      <c r="H17" s="5" t="str">
        <f>"000315"</f>
        <v>000315</v>
      </c>
      <c r="I17" s="4">
        <v>41340</v>
      </c>
      <c r="J17" s="5" t="str">
        <f>"000204"</f>
        <v>000204</v>
      </c>
      <c r="K17" s="4">
        <v>42319</v>
      </c>
      <c r="L17" s="5" t="str">
        <f>"000291"</f>
        <v>000291</v>
      </c>
      <c r="M17" s="4">
        <v>42356</v>
      </c>
      <c r="N17" s="5">
        <v>13</v>
      </c>
      <c r="O17" s="5" t="str">
        <f>"004558"</f>
        <v>004558</v>
      </c>
      <c r="P17" s="4">
        <v>43313</v>
      </c>
      <c r="Q17" s="7">
        <v>4.3239999999999998</v>
      </c>
      <c r="R17" s="7">
        <v>0.5675</v>
      </c>
      <c r="S17" s="7">
        <v>3.7565</v>
      </c>
      <c r="T17" s="5">
        <v>166</v>
      </c>
      <c r="U17" s="4">
        <v>43325</v>
      </c>
      <c r="V17" s="5">
        <v>9019334334</v>
      </c>
      <c r="W17" s="6" t="s">
        <v>57</v>
      </c>
      <c r="X17" s="5" t="s">
        <v>84</v>
      </c>
      <c r="Y17" s="6" t="s">
        <v>83</v>
      </c>
      <c r="Z17" s="5" t="s">
        <v>59</v>
      </c>
      <c r="AA17" s="6" t="s">
        <v>58</v>
      </c>
      <c r="AB17" s="7">
        <v>4.3240000000000001E-2</v>
      </c>
      <c r="AD17" s="8"/>
      <c r="AF17" s="8"/>
      <c r="AG17" s="8"/>
    </row>
    <row r="18" spans="1:33" x14ac:dyDescent="0.2">
      <c r="A18" s="12">
        <v>4687</v>
      </c>
      <c r="B18" s="13" t="s">
        <v>28</v>
      </c>
      <c r="C18" s="13">
        <v>43325</v>
      </c>
      <c r="D18" s="5">
        <v>132</v>
      </c>
      <c r="E18" s="6" t="s">
        <v>64</v>
      </c>
      <c r="F18" s="5" t="s">
        <v>86</v>
      </c>
      <c r="G18" s="6" t="s">
        <v>85</v>
      </c>
      <c r="H18" s="5" t="str">
        <f>"000314"</f>
        <v>000314</v>
      </c>
      <c r="I18" s="4">
        <v>41340</v>
      </c>
      <c r="J18" s="5" t="str">
        <f>"000201"</f>
        <v>000201</v>
      </c>
      <c r="K18" s="4">
        <v>42327</v>
      </c>
      <c r="L18" s="5" t="str">
        <f>"000288"</f>
        <v>000288</v>
      </c>
      <c r="M18" s="4">
        <v>42356</v>
      </c>
      <c r="N18" s="5">
        <v>13</v>
      </c>
      <c r="O18" s="5" t="str">
        <f>"004559"</f>
        <v>004559</v>
      </c>
      <c r="P18" s="4">
        <v>43313</v>
      </c>
      <c r="Q18" s="7">
        <v>4.8949999999999996</v>
      </c>
      <c r="R18" s="7">
        <v>0.64200000000000002</v>
      </c>
      <c r="S18" s="7">
        <v>4.2530000000000001</v>
      </c>
      <c r="T18" s="5">
        <v>166</v>
      </c>
      <c r="U18" s="4">
        <v>43325</v>
      </c>
      <c r="V18" s="5">
        <v>9019334334</v>
      </c>
      <c r="W18" s="6" t="s">
        <v>57</v>
      </c>
      <c r="X18" s="5" t="s">
        <v>84</v>
      </c>
      <c r="Y18" s="6" t="s">
        <v>83</v>
      </c>
      <c r="Z18" s="5" t="s">
        <v>59</v>
      </c>
      <c r="AA18" s="6" t="s">
        <v>58</v>
      </c>
      <c r="AB18" s="7">
        <v>4.8949999999999994E-2</v>
      </c>
      <c r="AD18" s="8"/>
      <c r="AF18" s="8"/>
      <c r="AG18" s="8"/>
    </row>
    <row r="19" spans="1:33" x14ac:dyDescent="0.2">
      <c r="A19" s="12">
        <v>4865</v>
      </c>
      <c r="B19" s="13" t="s">
        <v>28</v>
      </c>
      <c r="C19" s="13">
        <v>43326</v>
      </c>
      <c r="D19" s="5">
        <v>132</v>
      </c>
      <c r="E19" s="6" t="s">
        <v>64</v>
      </c>
      <c r="F19" s="5" t="s">
        <v>82</v>
      </c>
      <c r="G19" s="6" t="s">
        <v>81</v>
      </c>
      <c r="H19" s="5" t="str">
        <f>"000027"</f>
        <v>000027</v>
      </c>
      <c r="I19" s="4">
        <v>42480</v>
      </c>
      <c r="J19" s="5" t="str">
        <f>"000084"</f>
        <v>000084</v>
      </c>
      <c r="K19" s="4">
        <v>42551</v>
      </c>
      <c r="L19" s="5" t="str">
        <f>"000099"</f>
        <v>000099</v>
      </c>
      <c r="M19" s="4">
        <v>42551</v>
      </c>
      <c r="N19" s="5">
        <v>16</v>
      </c>
      <c r="O19" s="5" t="str">
        <f>"005008"</f>
        <v>005008</v>
      </c>
      <c r="P19" s="4">
        <v>43320</v>
      </c>
      <c r="Q19" s="7">
        <v>1.8853</v>
      </c>
      <c r="R19" s="7">
        <v>0.21127000000000001</v>
      </c>
      <c r="S19" s="7">
        <v>1.6740299999999999</v>
      </c>
      <c r="T19" s="5">
        <v>170</v>
      </c>
      <c r="U19" s="4">
        <v>43326</v>
      </c>
      <c r="V19" s="5">
        <v>9972243430</v>
      </c>
      <c r="W19" s="6" t="s">
        <v>61</v>
      </c>
      <c r="X19" s="5" t="s">
        <v>29</v>
      </c>
      <c r="Y19" s="6" t="s">
        <v>30</v>
      </c>
      <c r="Z19" s="5" t="s">
        <v>59</v>
      </c>
      <c r="AA19" s="6" t="s">
        <v>58</v>
      </c>
      <c r="AB19" s="7">
        <v>1.8852999999999998E-2</v>
      </c>
      <c r="AD19" s="8"/>
      <c r="AF19" s="8"/>
      <c r="AG19" s="8"/>
    </row>
    <row r="20" spans="1:33" x14ac:dyDescent="0.2">
      <c r="A20" s="12">
        <v>5295</v>
      </c>
      <c r="B20" s="13" t="s">
        <v>35</v>
      </c>
      <c r="C20" s="13">
        <v>43346</v>
      </c>
      <c r="D20" s="5">
        <v>132</v>
      </c>
      <c r="E20" s="6" t="s">
        <v>64</v>
      </c>
      <c r="F20" s="5" t="s">
        <v>80</v>
      </c>
      <c r="G20" s="6" t="s">
        <v>79</v>
      </c>
      <c r="H20" s="5" t="str">
        <f>"000056"</f>
        <v>000056</v>
      </c>
      <c r="I20" s="4">
        <v>43056</v>
      </c>
      <c r="J20" s="5" t="str">
        <f>""</f>
        <v/>
      </c>
      <c r="K20" s="4"/>
      <c r="L20" s="5" t="str">
        <f>""</f>
        <v/>
      </c>
      <c r="M20" s="4"/>
      <c r="N20" s="5">
        <v>17</v>
      </c>
      <c r="O20" s="5" t="str">
        <f>""</f>
        <v/>
      </c>
      <c r="P20" s="4"/>
      <c r="Q20" s="7">
        <v>14.06836</v>
      </c>
      <c r="R20" s="7">
        <v>1.56159</v>
      </c>
      <c r="S20" s="7">
        <v>12.506769999999999</v>
      </c>
      <c r="T20" s="5">
        <v>191</v>
      </c>
      <c r="U20" s="4">
        <v>43346</v>
      </c>
      <c r="V20" s="5">
        <v>7892699026</v>
      </c>
      <c r="W20" s="6" t="s">
        <v>57</v>
      </c>
      <c r="X20" s="5" t="s">
        <v>44</v>
      </c>
      <c r="Y20" s="6" t="s">
        <v>43</v>
      </c>
      <c r="Z20" s="5" t="s">
        <v>59</v>
      </c>
      <c r="AA20" s="6" t="s">
        <v>58</v>
      </c>
      <c r="AB20" s="7">
        <f>Q20/100</f>
        <v>0.14068359999999999</v>
      </c>
      <c r="AD20" s="8"/>
      <c r="AF20" s="8"/>
      <c r="AG20" s="8"/>
    </row>
    <row r="21" spans="1:33" x14ac:dyDescent="0.2">
      <c r="A21" s="12">
        <v>6855</v>
      </c>
      <c r="B21" s="13" t="s">
        <v>39</v>
      </c>
      <c r="C21" s="13">
        <v>43398</v>
      </c>
      <c r="D21" s="5">
        <v>132</v>
      </c>
      <c r="E21" s="6" t="s">
        <v>64</v>
      </c>
      <c r="F21" s="5" t="s">
        <v>78</v>
      </c>
      <c r="G21" s="6" t="s">
        <v>77</v>
      </c>
      <c r="H21" s="5" t="str">
        <f>"000096"</f>
        <v>000096</v>
      </c>
      <c r="I21" s="4">
        <v>43117</v>
      </c>
      <c r="J21" s="5" t="str">
        <f>"000086"</f>
        <v>000086</v>
      </c>
      <c r="K21" s="4">
        <v>43118</v>
      </c>
      <c r="L21" s="5" t="str">
        <f>"000103"</f>
        <v>000103</v>
      </c>
      <c r="M21" s="4">
        <v>43118</v>
      </c>
      <c r="N21" s="5">
        <v>17</v>
      </c>
      <c r="O21" s="5" t="str">
        <f>"006909"</f>
        <v>006909</v>
      </c>
      <c r="P21" s="4">
        <v>43395</v>
      </c>
      <c r="Q21" s="7">
        <v>10</v>
      </c>
      <c r="R21" s="7">
        <v>0</v>
      </c>
      <c r="S21" s="7">
        <v>10</v>
      </c>
      <c r="T21" s="5">
        <v>248</v>
      </c>
      <c r="U21" s="4">
        <v>43398</v>
      </c>
      <c r="V21" s="5">
        <v>9591987962</v>
      </c>
      <c r="W21" s="6" t="s">
        <v>76</v>
      </c>
      <c r="X21" s="5" t="s">
        <v>75</v>
      </c>
      <c r="Y21" s="6" t="s">
        <v>74</v>
      </c>
      <c r="Z21" s="5" t="s">
        <v>59</v>
      </c>
      <c r="AA21" s="6" t="s">
        <v>58</v>
      </c>
      <c r="AB21" s="7">
        <f>Q21/100</f>
        <v>0.1</v>
      </c>
      <c r="AD21" s="8"/>
      <c r="AF21" s="8"/>
      <c r="AG21" s="8"/>
    </row>
    <row r="22" spans="1:33" x14ac:dyDescent="0.2">
      <c r="A22" s="12">
        <v>7343</v>
      </c>
      <c r="B22" s="13" t="s">
        <v>47</v>
      </c>
      <c r="C22" s="13">
        <v>43424</v>
      </c>
      <c r="D22" s="5">
        <v>132</v>
      </c>
      <c r="E22" s="6" t="s">
        <v>64</v>
      </c>
      <c r="F22" s="5" t="s">
        <v>73</v>
      </c>
      <c r="G22" s="6" t="s">
        <v>72</v>
      </c>
      <c r="H22" s="5" t="str">
        <f>"000024"</f>
        <v>000024</v>
      </c>
      <c r="I22" s="4">
        <v>43301</v>
      </c>
      <c r="J22" s="5" t="str">
        <f>""</f>
        <v/>
      </c>
      <c r="K22" s="4"/>
      <c r="L22" s="5" t="str">
        <f>""</f>
        <v/>
      </c>
      <c r="M22" s="4"/>
      <c r="N22" s="5">
        <v>18</v>
      </c>
      <c r="O22" s="5" t="str">
        <f>""</f>
        <v/>
      </c>
      <c r="P22" s="4"/>
      <c r="Q22" s="7">
        <v>8.4292999999999996</v>
      </c>
      <c r="R22" s="7">
        <v>0.74492000000000003</v>
      </c>
      <c r="S22" s="7">
        <v>7.68438</v>
      </c>
      <c r="T22" s="5">
        <v>271</v>
      </c>
      <c r="U22" s="4">
        <v>43424</v>
      </c>
      <c r="V22" s="5">
        <v>9945288225</v>
      </c>
      <c r="W22" s="6" t="s">
        <v>60</v>
      </c>
      <c r="X22" s="5" t="s">
        <v>49</v>
      </c>
      <c r="Y22" s="6" t="s">
        <v>48</v>
      </c>
      <c r="Z22" s="5" t="s">
        <v>59</v>
      </c>
      <c r="AA22" s="6" t="s">
        <v>58</v>
      </c>
      <c r="AB22" s="7">
        <f>Q22/100</f>
        <v>8.4292999999999993E-2</v>
      </c>
      <c r="AD22" s="8"/>
      <c r="AF22" s="8"/>
      <c r="AG22" s="8"/>
    </row>
    <row r="23" spans="1:33" x14ac:dyDescent="0.2">
      <c r="A23" s="12">
        <v>7414</v>
      </c>
      <c r="B23" s="13" t="s">
        <v>47</v>
      </c>
      <c r="C23" s="13">
        <v>43431</v>
      </c>
      <c r="D23" s="5">
        <v>132</v>
      </c>
      <c r="E23" s="6" t="s">
        <v>64</v>
      </c>
      <c r="F23" s="5" t="s">
        <v>71</v>
      </c>
      <c r="G23" s="6" t="s">
        <v>70</v>
      </c>
      <c r="H23" s="5" t="str">
        <f>"000228"</f>
        <v>000228</v>
      </c>
      <c r="I23" s="4">
        <v>43173</v>
      </c>
      <c r="J23" s="5" t="str">
        <f>"000110"</f>
        <v>000110</v>
      </c>
      <c r="K23" s="4">
        <v>43173</v>
      </c>
      <c r="L23" s="5" t="str">
        <f>"000180"</f>
        <v>000180</v>
      </c>
      <c r="M23" s="4">
        <v>43173</v>
      </c>
      <c r="N23" s="5">
        <v>18</v>
      </c>
      <c r="O23" s="5" t="str">
        <f>"007563"</f>
        <v>007563</v>
      </c>
      <c r="P23" s="4">
        <v>43427</v>
      </c>
      <c r="Q23" s="7">
        <v>52.163539999999998</v>
      </c>
      <c r="R23" s="7">
        <v>6.2074800000000003</v>
      </c>
      <c r="S23" s="7">
        <v>45.956060000000001</v>
      </c>
      <c r="T23" s="5">
        <v>275</v>
      </c>
      <c r="U23" s="4">
        <v>43431</v>
      </c>
      <c r="V23" s="5">
        <v>9741753375</v>
      </c>
      <c r="W23" s="6" t="s">
        <v>67</v>
      </c>
      <c r="X23" s="5" t="s">
        <v>66</v>
      </c>
      <c r="Y23" s="6" t="s">
        <v>65</v>
      </c>
      <c r="Z23" s="5" t="s">
        <v>59</v>
      </c>
      <c r="AA23" s="6" t="s">
        <v>58</v>
      </c>
      <c r="AB23" s="7">
        <f>Q23/100</f>
        <v>0.52163539999999997</v>
      </c>
      <c r="AD23" s="8"/>
      <c r="AF23" s="8"/>
      <c r="AG23" s="8"/>
    </row>
    <row r="24" spans="1:33" x14ac:dyDescent="0.2">
      <c r="A24" s="12">
        <v>7415</v>
      </c>
      <c r="B24" s="13" t="s">
        <v>47</v>
      </c>
      <c r="C24" s="13">
        <v>43431</v>
      </c>
      <c r="D24" s="5">
        <v>132</v>
      </c>
      <c r="E24" s="6" t="s">
        <v>64</v>
      </c>
      <c r="F24" s="5" t="s">
        <v>69</v>
      </c>
      <c r="G24" s="6" t="s">
        <v>68</v>
      </c>
      <c r="H24" s="5" t="str">
        <f>"000099"</f>
        <v>000099</v>
      </c>
      <c r="I24" s="4">
        <v>43117</v>
      </c>
      <c r="J24" s="5" t="str">
        <f>"000109"</f>
        <v>000109</v>
      </c>
      <c r="K24" s="4">
        <v>43172</v>
      </c>
      <c r="L24" s="5" t="str">
        <f>"000179"</f>
        <v>000179</v>
      </c>
      <c r="M24" s="4">
        <v>43173</v>
      </c>
      <c r="N24" s="5">
        <v>18</v>
      </c>
      <c r="O24" s="5" t="str">
        <f>"007564"</f>
        <v>007564</v>
      </c>
      <c r="P24" s="4">
        <v>43427</v>
      </c>
      <c r="Q24" s="7">
        <v>45.790700000000001</v>
      </c>
      <c r="R24" s="7">
        <v>5.4490699999999999</v>
      </c>
      <c r="S24" s="7">
        <v>40.341630000000002</v>
      </c>
      <c r="T24" s="5">
        <v>275</v>
      </c>
      <c r="U24" s="4">
        <v>43431</v>
      </c>
      <c r="V24" s="5">
        <v>9741753375</v>
      </c>
      <c r="W24" s="6" t="s">
        <v>67</v>
      </c>
      <c r="X24" s="5" t="s">
        <v>66</v>
      </c>
      <c r="Y24" s="6" t="s">
        <v>65</v>
      </c>
      <c r="Z24" s="5" t="s">
        <v>59</v>
      </c>
      <c r="AA24" s="6" t="s">
        <v>58</v>
      </c>
      <c r="AB24" s="7">
        <f>Q24/100</f>
        <v>0.45790700000000001</v>
      </c>
      <c r="AD24" s="8"/>
      <c r="AF24" s="8"/>
      <c r="AG24" s="8"/>
    </row>
    <row r="25" spans="1:33" x14ac:dyDescent="0.2">
      <c r="A25" s="12">
        <v>7913</v>
      </c>
      <c r="B25" s="13" t="s">
        <v>38</v>
      </c>
      <c r="C25" s="13">
        <v>43454</v>
      </c>
      <c r="D25" s="5">
        <v>132</v>
      </c>
      <c r="E25" s="6" t="s">
        <v>64</v>
      </c>
      <c r="F25" s="5" t="s">
        <v>63</v>
      </c>
      <c r="G25" s="6" t="s">
        <v>62</v>
      </c>
      <c r="H25" s="5" t="str">
        <f>"000115"</f>
        <v>000115</v>
      </c>
      <c r="I25" s="4">
        <v>43136</v>
      </c>
      <c r="J25" s="5" t="str">
        <f>"000117"</f>
        <v>000117</v>
      </c>
      <c r="K25" s="4">
        <v>43179</v>
      </c>
      <c r="L25" s="5" t="str">
        <f>"000189"</f>
        <v>000189</v>
      </c>
      <c r="M25" s="4">
        <v>43180</v>
      </c>
      <c r="N25" s="5">
        <v>18</v>
      </c>
      <c r="O25" s="5" t="str">
        <f>"007940"</f>
        <v>007940</v>
      </c>
      <c r="P25" s="4">
        <v>43447</v>
      </c>
      <c r="Q25" s="7">
        <v>14.9924</v>
      </c>
      <c r="R25" s="7">
        <v>1.67414</v>
      </c>
      <c r="S25" s="7">
        <v>13.31826</v>
      </c>
      <c r="T25" s="5">
        <v>298</v>
      </c>
      <c r="U25" s="4">
        <v>43454</v>
      </c>
      <c r="V25" s="5">
        <v>9845930585</v>
      </c>
      <c r="W25" s="6" t="s">
        <v>57</v>
      </c>
      <c r="X25" s="5" t="s">
        <v>44</v>
      </c>
      <c r="Y25" s="6" t="s">
        <v>43</v>
      </c>
      <c r="Z25" s="5" t="s">
        <v>59</v>
      </c>
      <c r="AA25" s="6" t="s">
        <v>58</v>
      </c>
      <c r="AB25" s="7">
        <f>Q25/100</f>
        <v>0.149924</v>
      </c>
      <c r="AD25" s="8"/>
      <c r="AF25" s="8"/>
      <c r="AG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2019-01-17T07:50:43Z</dcterms:modified>
</cp:coreProperties>
</file>