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</calcChain>
</file>

<file path=xl/sharedStrings.xml><?xml version="1.0" encoding="utf-8"?>
<sst xmlns="http://schemas.openxmlformats.org/spreadsheetml/2006/main" count="361" uniqueCount="145">
  <si>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</si>
  <si>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</si>
  <si>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</si>
  <si>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</si>
  <si>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</si>
  <si>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</si>
  <si>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</si>
  <si>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</si>
  <si>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</si>
  <si>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</si>
  <si>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</si>
  <si>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</si>
  <si>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</si>
  <si>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</si>
  <si>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</si>
  <si>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</si>
  <si>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</si>
  <si>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</si>
  <si>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</si>
  <si>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</si>
  <si>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</si>
  <si>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</si>
  <si>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</si>
  <si>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</si>
  <si>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</si>
  <si>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</si>
  <si>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</si>
  <si>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</si>
  <si>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</si>
  <si>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</si>
  <si>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</si>
  <si>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</si>
  <si>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</si>
  <si>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</si>
  <si>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</si>
  <si>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</si>
  <si>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</si>
  <si>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</si>
  <si>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December</t>
  </si>
  <si>
    <t>October</t>
  </si>
  <si>
    <t>State Finance Commission Untied Grant Works</t>
  </si>
  <si>
    <t>P3111</t>
  </si>
  <si>
    <t>April</t>
  </si>
  <si>
    <t>KRIDL</t>
  </si>
  <si>
    <t>Water Supply New Areas</t>
  </si>
  <si>
    <t>P1802</t>
  </si>
  <si>
    <t>June</t>
  </si>
  <si>
    <t>14th Finance Commission Works - Community Property Maintenance (including Parks)</t>
  </si>
  <si>
    <t>P3292</t>
  </si>
  <si>
    <t>November</t>
  </si>
  <si>
    <t>14th Finance Commission Grants - SWD Works</t>
  </si>
  <si>
    <t>P3297</t>
  </si>
  <si>
    <t>Nagarothana Works</t>
  </si>
  <si>
    <t>P3106</t>
  </si>
  <si>
    <t>Works sanctioned by Hon Mayor</t>
  </si>
  <si>
    <t>P0190</t>
  </si>
  <si>
    <t>Special comprehensive development works in Bangalore city (Bangalore city in charge Minister Discretionary Grants)</t>
  </si>
  <si>
    <t>P3075</t>
  </si>
  <si>
    <t>14th Finance Commission Works - Providing Street Lights and Maintenance</t>
  </si>
  <si>
    <t>P3290</t>
  </si>
  <si>
    <t xml:space="preserve"> Executive Engineer Electrical South Zone</t>
  </si>
  <si>
    <t>ddo258</t>
  </si>
  <si>
    <t>Afzal pasha</t>
  </si>
  <si>
    <t>Sampanna sathish</t>
  </si>
  <si>
    <t>Manjunath dasi naik</t>
  </si>
  <si>
    <t>Technical Manager-3</t>
  </si>
  <si>
    <t>Executive Engineer - 3, KRIDL</t>
  </si>
  <si>
    <t>Ashoka</t>
  </si>
  <si>
    <t>Sampanna Satish</t>
  </si>
  <si>
    <t xml:space="preserve"> Assistant Executive Engineer Hombegowda Nagar South Zone</t>
  </si>
  <si>
    <t>ddo425</t>
  </si>
  <si>
    <t>Development works in ward 144 Siddapura</t>
  </si>
  <si>
    <t>144-17-000001</t>
  </si>
  <si>
    <t>Siddapura</t>
  </si>
  <si>
    <t>Providing Street lights and maintenance at ward no 144</t>
  </si>
  <si>
    <t>144-18-000004</t>
  </si>
  <si>
    <t>AFZAL PASHA</t>
  </si>
  <si>
    <t>Improvements to drain and footpath in ward no 144</t>
  </si>
  <si>
    <t>144-18-000011</t>
  </si>
  <si>
    <t>Technical manager 3</t>
  </si>
  <si>
    <t xml:space="preserve">Development works to Indira Canteen at Kidwai Hospital premises in ward no 144  </t>
  </si>
  <si>
    <t>144-18-000060</t>
  </si>
  <si>
    <t>M/S Sri Manjunatha Enterprises (Shankar Rao)</t>
  </si>
  <si>
    <t>Providing High Mast light fixtures Poles and Electrical accessories in ward no 144 (Siddapura)</t>
  </si>
  <si>
    <t>144-17-000011</t>
  </si>
  <si>
    <t>Improvements of drains, desilting of drains and Cement concrete roads in ward 144</t>
  </si>
  <si>
    <t>144-17-000003</t>
  </si>
  <si>
    <t>Emergency works in ward No: 144 (Repairs of BBMP building for dialysis center in ward No.144).</t>
  </si>
  <si>
    <t>144-17-000025</t>
  </si>
  <si>
    <t>CIVIL EXPERTS CONSULTANTS AND TESTING CENTER</t>
  </si>
  <si>
    <t>Consultancy services for preparation of DPR for the work of Improvements to drain, footpath and Asphalting to selected Arterial, Sub-Arterial Roads and other connecting roads in South zone  South 2016-17-Package No.06 (Ward no. 145 and 153)</t>
  </si>
  <si>
    <t>144-17-000040</t>
  </si>
  <si>
    <t>Improvements of works in ward No: 144 in Dayananda Slum</t>
  </si>
  <si>
    <t>144-17-000026</t>
  </si>
  <si>
    <t>Improvements of works in ward No: 144 in Hombegowda Slum</t>
  </si>
  <si>
    <t>144-17-000027</t>
  </si>
  <si>
    <t>Improvements of CC roads, drains and  RCC Drains Someshwara Colony In ward No: 144</t>
  </si>
  <si>
    <t>144-17-000030</t>
  </si>
  <si>
    <t>Improvements of work at Siddapura Gramma in ward No: 144</t>
  </si>
  <si>
    <t>144-17-000033</t>
  </si>
  <si>
    <t>Maintenance and repairs of borewell in surounding area in ward no 144</t>
  </si>
  <si>
    <t>144-18-000001</t>
  </si>
  <si>
    <t>Improvements of CC roads and Drains at Venkatereddy Nagar in ward No: 144</t>
  </si>
  <si>
    <t>144-17-000028</t>
  </si>
  <si>
    <t>Improvements of works ward No: 144 at Murali Slum</t>
  </si>
  <si>
    <t>144-17-000032</t>
  </si>
  <si>
    <t>Drilling Borewells and providing water supply connections to Water scarcity area in ward no 144 Siddapura</t>
  </si>
  <si>
    <t>144-17-000054</t>
  </si>
  <si>
    <t>Improvements and Maintenance of park in ward no 144</t>
  </si>
  <si>
    <t>144-18-000006</t>
  </si>
  <si>
    <t>M/s. Vijayalakshmi Associates (K.S.Mohan)</t>
  </si>
  <si>
    <t>Operation and Maintenance of Street Lighting System in Ward No.144 and 145 Package S-22 of South Zone</t>
  </si>
  <si>
    <t>144-16-000001</t>
  </si>
  <si>
    <t>Omar Farooq</t>
  </si>
  <si>
    <t>Providing RCC drain , (Shanaj area) desilting of existing main SWD drain and concrete work near the Annamma Temple in Dayananda slum in ward No 144</t>
  </si>
  <si>
    <t>144-16-000006</t>
  </si>
  <si>
    <t>M/s. Shreedhara (Himagiri Sree Electricals)</t>
  </si>
  <si>
    <t>Providing Street lightsd to Siddapura ward 144</t>
  </si>
  <si>
    <t>144-15-000028</t>
  </si>
  <si>
    <t>R Lokesh</t>
  </si>
  <si>
    <t>Consultancy services for preparation of DPR for the work of Improvements to drain, footpath and Asphalting to selected Arterial, Sub-Arterial Roads and other connecting roads in South zone South 2016-17-Package No.06 (Ward no. 145 and 153)</t>
  </si>
  <si>
    <t>Yearly maintenance and special maintenance for the BBMP Buildings</t>
  </si>
  <si>
    <t>144-17-000023</t>
  </si>
  <si>
    <t>Ward maintanance in Ward No.144 (Silt and Tractor)</t>
  </si>
  <si>
    <t>144-16-000002</t>
  </si>
  <si>
    <t xml:space="preserve">  V Vinay Kumar</t>
  </si>
  <si>
    <t>De silting existing drain, providing flagging course and kerbs in Krishna murthy colony (K M Colony) in ward No 144</t>
  </si>
  <si>
    <t>144-16-000007</t>
  </si>
  <si>
    <t>Improvements to Bande park in ward no. 144</t>
  </si>
  <si>
    <t>144-15-000010</t>
  </si>
  <si>
    <t>V Vinay Kumar</t>
  </si>
  <si>
    <t>Improvements to drain in Someshwaranagara main road both sides in ward no. 144</t>
  </si>
  <si>
    <t>144-15-000008</t>
  </si>
  <si>
    <t>Improvements to drain surrounding KHB quarters in ward no. 144</t>
  </si>
  <si>
    <t>144-15-000011</t>
  </si>
  <si>
    <t>Development of Dialysis center in BBMP building Guttepalya in ward No: 144</t>
  </si>
  <si>
    <t>144-17-000029</t>
  </si>
  <si>
    <t>M/S Srinath Electricals (A.Srinath)</t>
  </si>
  <si>
    <t>Providing Street light fixtures Timers, Park lights Cable and Electrical accessories in ward no 144 (Siddapura)</t>
  </si>
  <si>
    <t>144-17-000010</t>
  </si>
  <si>
    <t>Providing Cement concrete road to bad roads BWSSB road cuttomg portion (pothole) filling in ward no 144</t>
  </si>
  <si>
    <t>144-17-000002</t>
  </si>
  <si>
    <t xml:space="preserve">Omar farooq </t>
  </si>
  <si>
    <t xml:space="preserve">Pot holes filling in ward No 144 (Asphalt and concrete road) </t>
  </si>
  <si>
    <t>144-16-000003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</si>
</sst>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2" sqref="A2:XFD3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121</v>
      </c>
      <c r="B2" s="13" t="s">
        <v>42</v>
      </c>
      <c r="C2" s="13">
        <v>43194</v>
      </c>
      <c r="D2" s="5">
        <v>144</v>
      </c>
      <c r="E2" s="6" t="s">
        <v>73</v>
      </c>
      <c r="F2" s="5" t="s">
        <v>91</v>
      </c>
      <c r="G2" s="6" t="s">
        <v>120</v>
      </c>
      <c r="H2" s="5" t="str">
        <f>"000003"</f>
        <v>000003</v>
      </c>
      <c r="I2" s="4">
        <v>42637</v>
      </c>
      <c r="J2" s="5" t="str">
        <f>"000003"</f>
        <v>000003</v>
      </c>
      <c r="K2" s="4">
        <v>42830</v>
      </c>
      <c r="L2" s="5" t="str">
        <f>"000003"</f>
        <v>000003</v>
      </c>
      <c r="M2" s="4">
        <v>42830</v>
      </c>
      <c r="N2" s="5">
        <v>17</v>
      </c>
      <c r="O2" s="5" t="str">
        <f>"002114"</f>
        <v>002114</v>
      </c>
      <c r="P2" s="4">
        <v>42878</v>
      </c>
      <c r="Q2" s="7">
        <v>139.80199999999999</v>
      </c>
      <c r="R2" s="7">
        <v>2.9779</v>
      </c>
      <c r="S2" s="7">
        <v>136.82409999999999</v>
      </c>
      <c r="T2" s="5">
        <v>1</v>
      </c>
      <c r="U2" s="4">
        <v>43194</v>
      </c>
      <c r="V2" s="5">
        <v>9845141339</v>
      </c>
      <c r="W2" s="6" t="s">
        <v>119</v>
      </c>
      <c r="X2" s="5" t="s">
        <v>28</v>
      </c>
      <c r="Y2" s="6" t="s">
        <v>29</v>
      </c>
      <c r="Z2" s="5" t="s">
        <v>70</v>
      </c>
      <c r="AA2" s="6" t="s">
        <v>69</v>
      </c>
      <c r="AB2" s="7">
        <v>1.3980199999999998</v>
      </c>
      <c r="AD2" s="8"/>
      <c r="AF2" s="8"/>
      <c r="AG2" s="8"/>
    </row>
    <row r="3" spans="1:33" x14ac:dyDescent="0.2">
      <c r="A3" s="12">
        <v>122</v>
      </c>
      <c r="B3" s="13" t="s">
        <v>42</v>
      </c>
      <c r="C3" s="13">
        <v>43194</v>
      </c>
      <c r="D3" s="5">
        <v>144</v>
      </c>
      <c r="E3" s="6" t="s">
        <v>73</v>
      </c>
      <c r="F3" s="5" t="s">
        <v>91</v>
      </c>
      <c r="G3" s="6" t="s">
        <v>120</v>
      </c>
      <c r="H3" s="5" t="str">
        <f>"000003"</f>
        <v>000003</v>
      </c>
      <c r="I3" s="4">
        <v>42637</v>
      </c>
      <c r="J3" s="5" t="str">
        <f>"000003"</f>
        <v>000003</v>
      </c>
      <c r="K3" s="4">
        <v>42830</v>
      </c>
      <c r="L3" s="5" t="str">
        <f>"000003"</f>
        <v>000003</v>
      </c>
      <c r="M3" s="4">
        <v>42830</v>
      </c>
      <c r="N3" s="5">
        <v>17</v>
      </c>
      <c r="O3" s="5" t="str">
        <f>"002114"</f>
        <v>002114</v>
      </c>
      <c r="P3" s="4">
        <v>42878</v>
      </c>
      <c r="Q3" s="7">
        <v>102.99</v>
      </c>
      <c r="R3" s="7">
        <v>2.4958999999999998</v>
      </c>
      <c r="S3" s="7">
        <v>100.4941</v>
      </c>
      <c r="T3" s="5">
        <v>1</v>
      </c>
      <c r="U3" s="4">
        <v>43194</v>
      </c>
      <c r="V3" s="5">
        <v>9845141339</v>
      </c>
      <c r="W3" s="6" t="s">
        <v>119</v>
      </c>
      <c r="X3" s="5" t="s">
        <v>28</v>
      </c>
      <c r="Y3" s="6" t="s">
        <v>29</v>
      </c>
      <c r="Z3" s="5" t="s">
        <v>70</v>
      </c>
      <c r="AA3" s="6" t="s">
        <v>69</v>
      </c>
      <c r="AB3" s="7">
        <v>1.0299</v>
      </c>
      <c r="AD3" s="8"/>
      <c r="AF3" s="8"/>
      <c r="AG3" s="8"/>
    </row>
    <row r="4" spans="1:33" x14ac:dyDescent="0.2">
      <c r="A4" s="12">
        <v>433</v>
      </c>
      <c r="B4" s="13" t="s">
        <v>42</v>
      </c>
      <c r="C4" s="13">
        <v>43200</v>
      </c>
      <c r="D4" s="5">
        <v>144</v>
      </c>
      <c r="E4" s="6" t="s">
        <v>73</v>
      </c>
      <c r="F4" s="5" t="s">
        <v>144</v>
      </c>
      <c r="G4" s="6" t="s">
        <v>143</v>
      </c>
      <c r="H4" s="5" t="str">
        <f>"000055"</f>
        <v>000055</v>
      </c>
      <c r="I4" s="4">
        <v>42457</v>
      </c>
      <c r="J4" s="5" t="str">
        <f>"000126"</f>
        <v>000126</v>
      </c>
      <c r="K4" s="4">
        <v>42713</v>
      </c>
      <c r="L4" s="5" t="str">
        <f>"000235"</f>
        <v>000235</v>
      </c>
      <c r="M4" s="4">
        <v>42723</v>
      </c>
      <c r="N4" s="5">
        <v>16</v>
      </c>
      <c r="O4" s="5" t="str">
        <f>"000411"</f>
        <v>000411</v>
      </c>
      <c r="P4" s="4">
        <v>43197</v>
      </c>
      <c r="Q4" s="7">
        <v>9.3520000000000003</v>
      </c>
      <c r="R4" s="7">
        <v>1.3919999999999999</v>
      </c>
      <c r="S4" s="7">
        <v>7.96</v>
      </c>
      <c r="T4" s="5">
        <v>10</v>
      </c>
      <c r="U4" s="4">
        <v>43200</v>
      </c>
      <c r="V4" s="5">
        <v>9141793365</v>
      </c>
      <c r="W4" s="6" t="s">
        <v>142</v>
      </c>
      <c r="X4" s="5" t="s">
        <v>31</v>
      </c>
      <c r="Y4" s="6" t="s">
        <v>32</v>
      </c>
      <c r="Z4" s="5" t="s">
        <v>70</v>
      </c>
      <c r="AA4" s="6" t="s">
        <v>69</v>
      </c>
      <c r="AB4" s="7">
        <v>9.3520000000000006E-2</v>
      </c>
      <c r="AD4" s="8"/>
      <c r="AF4" s="8"/>
      <c r="AG4" s="8"/>
    </row>
    <row r="5" spans="1:33" x14ac:dyDescent="0.2">
      <c r="A5" s="12">
        <v>434</v>
      </c>
      <c r="B5" s="13" t="s">
        <v>42</v>
      </c>
      <c r="C5" s="13">
        <v>43200</v>
      </c>
      <c r="D5" s="5">
        <v>144</v>
      </c>
      <c r="E5" s="6" t="s">
        <v>73</v>
      </c>
      <c r="F5" s="5" t="s">
        <v>141</v>
      </c>
      <c r="G5" s="6" t="s">
        <v>140</v>
      </c>
      <c r="H5" s="5" t="str">
        <f>"000051"</f>
        <v>000051</v>
      </c>
      <c r="I5" s="4">
        <v>42660</v>
      </c>
      <c r="J5" s="5" t="str">
        <f>"000135"</f>
        <v>000135</v>
      </c>
      <c r="K5" s="4">
        <v>42734</v>
      </c>
      <c r="L5" s="5" t="str">
        <f>"000258"</f>
        <v>000258</v>
      </c>
      <c r="M5" s="4">
        <v>42734</v>
      </c>
      <c r="N5" s="5">
        <v>17</v>
      </c>
      <c r="O5" s="5" t="str">
        <f>"000415"</f>
        <v>000415</v>
      </c>
      <c r="P5" s="4">
        <v>43197</v>
      </c>
      <c r="Q5" s="7">
        <v>48.978000000000002</v>
      </c>
      <c r="R5" s="7">
        <v>7.0335000000000001</v>
      </c>
      <c r="S5" s="7">
        <v>41.944499999999998</v>
      </c>
      <c r="T5" s="5">
        <v>10</v>
      </c>
      <c r="U5" s="4">
        <v>43200</v>
      </c>
      <c r="V5" s="5">
        <v>9742855442</v>
      </c>
      <c r="W5" s="6" t="s">
        <v>65</v>
      </c>
      <c r="X5" s="5" t="s">
        <v>55</v>
      </c>
      <c r="Y5" s="6" t="s">
        <v>54</v>
      </c>
      <c r="Z5" s="5" t="s">
        <v>70</v>
      </c>
      <c r="AA5" s="6" t="s">
        <v>69</v>
      </c>
      <c r="AB5" s="7">
        <v>0.48977999999999999</v>
      </c>
      <c r="AD5" s="8"/>
      <c r="AF5" s="8"/>
      <c r="AG5" s="8"/>
    </row>
    <row r="6" spans="1:33" x14ac:dyDescent="0.2">
      <c r="A6" s="12">
        <v>549</v>
      </c>
      <c r="B6" s="13" t="s">
        <v>42</v>
      </c>
      <c r="C6" s="13">
        <v>43203</v>
      </c>
      <c r="D6" s="5">
        <v>144</v>
      </c>
      <c r="E6" s="6" t="s">
        <v>73</v>
      </c>
      <c r="F6" s="5" t="s">
        <v>139</v>
      </c>
      <c r="G6" s="6" t="s">
        <v>138</v>
      </c>
      <c r="H6" s="5" t="str">
        <f>"000159"</f>
        <v>000159</v>
      </c>
      <c r="I6" s="4">
        <v>43152</v>
      </c>
      <c r="J6" s="5" t="str">
        <f>"000161"</f>
        <v>000161</v>
      </c>
      <c r="K6" s="4">
        <v>43187</v>
      </c>
      <c r="L6" s="5" t="str">
        <f>"000166"</f>
        <v>000166</v>
      </c>
      <c r="M6" s="4">
        <v>43187</v>
      </c>
      <c r="N6" s="5">
        <v>17</v>
      </c>
      <c r="O6" s="5" t="str">
        <f>"000486"</f>
        <v>000486</v>
      </c>
      <c r="P6" s="4">
        <v>43202</v>
      </c>
      <c r="Q6" s="7">
        <v>19.674659999999999</v>
      </c>
      <c r="R6" s="7">
        <v>1.0034000000000001</v>
      </c>
      <c r="S6" s="7">
        <v>18.67126</v>
      </c>
      <c r="T6" s="5">
        <v>16</v>
      </c>
      <c r="U6" s="4">
        <v>43203</v>
      </c>
      <c r="V6" s="5">
        <v>0</v>
      </c>
      <c r="W6" s="6" t="s">
        <v>137</v>
      </c>
      <c r="X6" s="5" t="s">
        <v>41</v>
      </c>
      <c r="Y6" s="6" t="s">
        <v>40</v>
      </c>
      <c r="Z6" s="5" t="s">
        <v>61</v>
      </c>
      <c r="AA6" s="6" t="s">
        <v>60</v>
      </c>
      <c r="AB6" s="7">
        <v>0.19674659999999999</v>
      </c>
      <c r="AD6" s="8"/>
      <c r="AF6" s="8"/>
      <c r="AG6" s="8"/>
    </row>
    <row r="7" spans="1:33" x14ac:dyDescent="0.2">
      <c r="A7" s="12">
        <v>841</v>
      </c>
      <c r="B7" s="13" t="s">
        <v>36</v>
      </c>
      <c r="C7" s="13">
        <v>43225</v>
      </c>
      <c r="D7" s="5">
        <v>144</v>
      </c>
      <c r="E7" s="6" t="s">
        <v>73</v>
      </c>
      <c r="F7" s="5" t="s">
        <v>136</v>
      </c>
      <c r="G7" s="6" t="s">
        <v>135</v>
      </c>
      <c r="H7" s="5" t="str">
        <f>"000072"</f>
        <v>000072</v>
      </c>
      <c r="I7" s="4">
        <v>42802</v>
      </c>
      <c r="J7" s="5" t="str">
        <f>"000144"</f>
        <v>000144</v>
      </c>
      <c r="K7" s="4">
        <v>42825</v>
      </c>
      <c r="L7" s="5" t="str">
        <f>"000399"</f>
        <v>000399</v>
      </c>
      <c r="M7" s="4">
        <v>42825</v>
      </c>
      <c r="N7" s="5">
        <v>17</v>
      </c>
      <c r="O7" s="5" t="str">
        <f>"001030"</f>
        <v>001030</v>
      </c>
      <c r="P7" s="4">
        <v>43223</v>
      </c>
      <c r="Q7" s="7">
        <v>9.3309999999999995</v>
      </c>
      <c r="R7" s="7">
        <v>0.6633</v>
      </c>
      <c r="S7" s="7">
        <v>8.6677</v>
      </c>
      <c r="T7" s="5">
        <v>38</v>
      </c>
      <c r="U7" s="4">
        <v>43225</v>
      </c>
      <c r="V7" s="5">
        <v>9448040740</v>
      </c>
      <c r="W7" s="6" t="s">
        <v>68</v>
      </c>
      <c r="X7" s="5" t="s">
        <v>31</v>
      </c>
      <c r="Y7" s="6" t="s">
        <v>32</v>
      </c>
      <c r="Z7" s="5" t="s">
        <v>70</v>
      </c>
      <c r="AA7" s="6" t="s">
        <v>69</v>
      </c>
      <c r="AB7" s="7">
        <v>9.330999999999999E-2</v>
      </c>
      <c r="AD7" s="8"/>
      <c r="AF7" s="8"/>
      <c r="AG7" s="8"/>
    </row>
    <row r="8" spans="1:33" x14ac:dyDescent="0.2">
      <c r="A8" s="12">
        <v>1569</v>
      </c>
      <c r="B8" s="13" t="s">
        <v>36</v>
      </c>
      <c r="C8" s="13">
        <v>43251</v>
      </c>
      <c r="D8" s="5">
        <v>144</v>
      </c>
      <c r="E8" s="6" t="s">
        <v>73</v>
      </c>
      <c r="F8" s="5" t="s">
        <v>134</v>
      </c>
      <c r="G8" s="6" t="s">
        <v>133</v>
      </c>
      <c r="H8" s="5" t="str">
        <f>"000007"</f>
        <v>000007</v>
      </c>
      <c r="I8" s="4">
        <v>42104</v>
      </c>
      <c r="J8" s="5" t="str">
        <f>"000058"</f>
        <v>000058</v>
      </c>
      <c r="K8" s="4">
        <v>42550</v>
      </c>
      <c r="L8" s="5" t="str">
        <f>"000112"</f>
        <v>000112</v>
      </c>
      <c r="M8" s="4">
        <v>42551</v>
      </c>
      <c r="N8" s="5">
        <v>15</v>
      </c>
      <c r="O8" s="5" t="str">
        <f>"002063"</f>
        <v>002063</v>
      </c>
      <c r="P8" s="4">
        <v>43250</v>
      </c>
      <c r="Q8" s="7">
        <v>10.266999999999999</v>
      </c>
      <c r="R8" s="7">
        <v>1.4509000000000001</v>
      </c>
      <c r="S8" s="7">
        <v>8.8161000000000005</v>
      </c>
      <c r="T8" s="5">
        <v>67</v>
      </c>
      <c r="U8" s="4">
        <v>43251</v>
      </c>
      <c r="V8" s="5">
        <v>9845659596</v>
      </c>
      <c r="W8" s="6" t="s">
        <v>125</v>
      </c>
      <c r="X8" s="5" t="s">
        <v>31</v>
      </c>
      <c r="Y8" s="6" t="s">
        <v>32</v>
      </c>
      <c r="Z8" s="5" t="s">
        <v>70</v>
      </c>
      <c r="AA8" s="6" t="s">
        <v>69</v>
      </c>
      <c r="AB8" s="7">
        <v>0.10267</v>
      </c>
      <c r="AD8" s="8"/>
      <c r="AF8" s="8"/>
      <c r="AG8" s="8"/>
    </row>
    <row r="9" spans="1:33" x14ac:dyDescent="0.2">
      <c r="A9" s="12">
        <v>1570</v>
      </c>
      <c r="B9" s="13" t="s">
        <v>36</v>
      </c>
      <c r="C9" s="13">
        <v>43251</v>
      </c>
      <c r="D9" s="5">
        <v>144</v>
      </c>
      <c r="E9" s="6" t="s">
        <v>73</v>
      </c>
      <c r="F9" s="5" t="s">
        <v>132</v>
      </c>
      <c r="G9" s="6" t="s">
        <v>131</v>
      </c>
      <c r="H9" s="5" t="str">
        <f>"000008"</f>
        <v>000008</v>
      </c>
      <c r="I9" s="4">
        <v>42104</v>
      </c>
      <c r="J9" s="5" t="str">
        <f>"000059"</f>
        <v>000059</v>
      </c>
      <c r="K9" s="4">
        <v>42550</v>
      </c>
      <c r="L9" s="5" t="str">
        <f>"000113"</f>
        <v>000113</v>
      </c>
      <c r="M9" s="4">
        <v>42551</v>
      </c>
      <c r="N9" s="5">
        <v>15</v>
      </c>
      <c r="O9" s="5" t="str">
        <f>"002064"</f>
        <v>002064</v>
      </c>
      <c r="P9" s="4">
        <v>43250</v>
      </c>
      <c r="Q9" s="7">
        <v>11.449</v>
      </c>
      <c r="R9" s="7">
        <v>1.5198</v>
      </c>
      <c r="S9" s="7">
        <v>9.9291999999999998</v>
      </c>
      <c r="T9" s="5">
        <v>67</v>
      </c>
      <c r="U9" s="4">
        <v>43251</v>
      </c>
      <c r="V9" s="5">
        <v>9845659596</v>
      </c>
      <c r="W9" s="6" t="s">
        <v>130</v>
      </c>
      <c r="X9" s="5" t="s">
        <v>31</v>
      </c>
      <c r="Y9" s="6" t="s">
        <v>32</v>
      </c>
      <c r="Z9" s="5" t="s">
        <v>70</v>
      </c>
      <c r="AA9" s="6" t="s">
        <v>69</v>
      </c>
      <c r="AB9" s="7">
        <v>0.11448999999999999</v>
      </c>
      <c r="AD9" s="8"/>
      <c r="AF9" s="8"/>
      <c r="AG9" s="8"/>
    </row>
    <row r="10" spans="1:33" x14ac:dyDescent="0.2">
      <c r="A10" s="12">
        <v>1571</v>
      </c>
      <c r="B10" s="13" t="s">
        <v>36</v>
      </c>
      <c r="C10" s="13">
        <v>43251</v>
      </c>
      <c r="D10" s="5">
        <v>144</v>
      </c>
      <c r="E10" s="6" t="s">
        <v>73</v>
      </c>
      <c r="F10" s="5" t="s">
        <v>129</v>
      </c>
      <c r="G10" s="6" t="s">
        <v>128</v>
      </c>
      <c r="H10" s="5" t="str">
        <f>"000006"</f>
        <v>000006</v>
      </c>
      <c r="I10" s="4">
        <v>42104</v>
      </c>
      <c r="J10" s="5" t="str">
        <f>"000060"</f>
        <v>000060</v>
      </c>
      <c r="K10" s="4">
        <v>42550</v>
      </c>
      <c r="L10" s="5" t="str">
        <f>"000114"</f>
        <v>000114</v>
      </c>
      <c r="M10" s="4">
        <v>42551</v>
      </c>
      <c r="N10" s="5">
        <v>15</v>
      </c>
      <c r="O10" s="5" t="str">
        <f>"002065"</f>
        <v>002065</v>
      </c>
      <c r="P10" s="4">
        <v>43250</v>
      </c>
      <c r="Q10" s="7">
        <v>22.757000000000001</v>
      </c>
      <c r="R10" s="7">
        <v>3.0543999999999998</v>
      </c>
      <c r="S10" s="7">
        <v>19.7026</v>
      </c>
      <c r="T10" s="5">
        <v>67</v>
      </c>
      <c r="U10" s="4">
        <v>43251</v>
      </c>
      <c r="V10" s="5">
        <v>9845659596</v>
      </c>
      <c r="W10" s="6" t="s">
        <v>67</v>
      </c>
      <c r="X10" s="5" t="s">
        <v>31</v>
      </c>
      <c r="Y10" s="6" t="s">
        <v>32</v>
      </c>
      <c r="Z10" s="5" t="s">
        <v>70</v>
      </c>
      <c r="AA10" s="6" t="s">
        <v>69</v>
      </c>
      <c r="AB10" s="7">
        <v>0.22757000000000002</v>
      </c>
      <c r="AD10" s="8"/>
      <c r="AF10" s="8"/>
      <c r="AG10" s="8"/>
    </row>
    <row r="11" spans="1:33" x14ac:dyDescent="0.2">
      <c r="A11" s="12">
        <v>1572</v>
      </c>
      <c r="B11" s="13" t="s">
        <v>36</v>
      </c>
      <c r="C11" s="13">
        <v>43251</v>
      </c>
      <c r="D11" s="5">
        <v>144</v>
      </c>
      <c r="E11" s="6" t="s">
        <v>73</v>
      </c>
      <c r="F11" s="5" t="s">
        <v>127</v>
      </c>
      <c r="G11" s="6" t="s">
        <v>126</v>
      </c>
      <c r="H11" s="5" t="str">
        <f>"000051"</f>
        <v>000051</v>
      </c>
      <c r="I11" s="4">
        <v>42457</v>
      </c>
      <c r="J11" s="5" t="str">
        <f>"000083"</f>
        <v>000083</v>
      </c>
      <c r="K11" s="4">
        <v>42611</v>
      </c>
      <c r="L11" s="5" t="str">
        <f>"000172"</f>
        <v>000172</v>
      </c>
      <c r="M11" s="4">
        <v>42613</v>
      </c>
      <c r="N11" s="5">
        <v>16</v>
      </c>
      <c r="O11" s="5" t="str">
        <f>"002066"</f>
        <v>002066</v>
      </c>
      <c r="P11" s="4">
        <v>43250</v>
      </c>
      <c r="Q11" s="7">
        <v>11.775</v>
      </c>
      <c r="R11" s="7">
        <v>1.6827000000000001</v>
      </c>
      <c r="S11" s="7">
        <v>10.0923</v>
      </c>
      <c r="T11" s="5">
        <v>67</v>
      </c>
      <c r="U11" s="4">
        <v>43251</v>
      </c>
      <c r="V11" s="5">
        <v>9845659596</v>
      </c>
      <c r="W11" s="6" t="s">
        <v>125</v>
      </c>
      <c r="X11" s="5" t="s">
        <v>31</v>
      </c>
      <c r="Y11" s="6" t="s">
        <v>32</v>
      </c>
      <c r="Z11" s="5" t="s">
        <v>70</v>
      </c>
      <c r="AA11" s="6" t="s">
        <v>69</v>
      </c>
      <c r="AB11" s="7">
        <v>0.11775000000000001</v>
      </c>
      <c r="AD11" s="8"/>
      <c r="AF11" s="8"/>
      <c r="AG11" s="8"/>
    </row>
    <row r="12" spans="1:33" x14ac:dyDescent="0.2">
      <c r="A12" s="12">
        <v>1674</v>
      </c>
      <c r="B12" s="13" t="s">
        <v>46</v>
      </c>
      <c r="C12" s="13">
        <v>43252</v>
      </c>
      <c r="D12" s="5">
        <v>144</v>
      </c>
      <c r="E12" s="6" t="s">
        <v>73</v>
      </c>
      <c r="F12" s="5" t="s">
        <v>124</v>
      </c>
      <c r="G12" s="6" t="s">
        <v>123</v>
      </c>
      <c r="H12" s="5" t="str">
        <f>"000056"</f>
        <v>000056</v>
      </c>
      <c r="I12" s="4">
        <v>42457</v>
      </c>
      <c r="J12" s="5" t="str">
        <f>"000176"</f>
        <v>000176</v>
      </c>
      <c r="K12" s="4">
        <v>42795</v>
      </c>
      <c r="L12" s="5" t="str">
        <f>"000384"</f>
        <v>000384</v>
      </c>
      <c r="M12" s="4">
        <v>42814</v>
      </c>
      <c r="N12" s="5">
        <v>16</v>
      </c>
      <c r="O12" s="5" t="str">
        <f>"001870"</f>
        <v>001870</v>
      </c>
      <c r="P12" s="4">
        <v>43245</v>
      </c>
      <c r="Q12" s="7">
        <v>6.4329999999999998</v>
      </c>
      <c r="R12" s="7">
        <v>0.71625000000000005</v>
      </c>
      <c r="S12" s="7">
        <v>5.7167500000000002</v>
      </c>
      <c r="T12" s="5">
        <v>65</v>
      </c>
      <c r="U12" s="4">
        <v>43252</v>
      </c>
      <c r="V12" s="5">
        <v>9141793365</v>
      </c>
      <c r="W12" s="6" t="s">
        <v>113</v>
      </c>
      <c r="X12" s="5" t="s">
        <v>31</v>
      </c>
      <c r="Y12" s="6" t="s">
        <v>32</v>
      </c>
      <c r="Z12" s="5" t="s">
        <v>70</v>
      </c>
      <c r="AA12" s="6" t="s">
        <v>69</v>
      </c>
      <c r="AB12" s="7">
        <v>6.4329999999999998E-2</v>
      </c>
      <c r="AD12" s="8"/>
      <c r="AF12" s="8"/>
      <c r="AG12" s="8"/>
    </row>
    <row r="13" spans="1:33" x14ac:dyDescent="0.2">
      <c r="A13" s="12">
        <v>2051</v>
      </c>
      <c r="B13" s="13" t="s">
        <v>46</v>
      </c>
      <c r="C13" s="13">
        <v>43262</v>
      </c>
      <c r="D13" s="5">
        <v>144</v>
      </c>
      <c r="E13" s="6" t="s">
        <v>73</v>
      </c>
      <c r="F13" s="5" t="s">
        <v>122</v>
      </c>
      <c r="G13" s="6" t="s">
        <v>121</v>
      </c>
      <c r="H13" s="5" t="str">
        <f>"000048"</f>
        <v>000048</v>
      </c>
      <c r="I13" s="4">
        <v>42872</v>
      </c>
      <c r="J13" s="5" t="str">
        <f>"000063"</f>
        <v>000063</v>
      </c>
      <c r="K13" s="4">
        <v>42913</v>
      </c>
      <c r="L13" s="5" t="str">
        <f>"000104"</f>
        <v>000104</v>
      </c>
      <c r="M13" s="4">
        <v>42916</v>
      </c>
      <c r="N13" s="5">
        <v>17</v>
      </c>
      <c r="O13" s="5" t="str">
        <f>"002235"</f>
        <v>002235</v>
      </c>
      <c r="P13" s="4">
        <v>43257</v>
      </c>
      <c r="Q13" s="7">
        <v>8.4749999999999996</v>
      </c>
      <c r="R13" s="7">
        <v>0.54459999999999997</v>
      </c>
      <c r="S13" s="7">
        <v>7.9303999999999997</v>
      </c>
      <c r="T13" s="5">
        <v>79</v>
      </c>
      <c r="U13" s="4">
        <v>43262</v>
      </c>
      <c r="V13" s="5">
        <v>9742855442</v>
      </c>
      <c r="W13" s="6" t="s">
        <v>64</v>
      </c>
      <c r="X13" s="5" t="s">
        <v>31</v>
      </c>
      <c r="Y13" s="6" t="s">
        <v>32</v>
      </c>
      <c r="Z13" s="5" t="s">
        <v>70</v>
      </c>
      <c r="AA13" s="6" t="s">
        <v>69</v>
      </c>
      <c r="AB13" s="7">
        <v>8.4749999999999992E-2</v>
      </c>
      <c r="AD13" s="8"/>
      <c r="AF13" s="8"/>
      <c r="AG13" s="8"/>
    </row>
    <row r="14" spans="1:33" x14ac:dyDescent="0.2">
      <c r="A14" s="12">
        <v>2100</v>
      </c>
      <c r="B14" s="13" t="s">
        <v>46</v>
      </c>
      <c r="C14" s="13">
        <v>43264</v>
      </c>
      <c r="D14" s="5">
        <v>144</v>
      </c>
      <c r="E14" s="6" t="s">
        <v>73</v>
      </c>
      <c r="F14" s="5" t="s">
        <v>91</v>
      </c>
      <c r="G14" s="6" t="s">
        <v>120</v>
      </c>
      <c r="H14" s="5" t="str">
        <f>"000003"</f>
        <v>000003</v>
      </c>
      <c r="I14" s="4">
        <v>42637</v>
      </c>
      <c r="J14" s="5" t="str">
        <f>"000003"</f>
        <v>000003</v>
      </c>
      <c r="K14" s="4">
        <v>42830</v>
      </c>
      <c r="L14" s="5" t="str">
        <f>"000003"</f>
        <v>000003</v>
      </c>
      <c r="M14" s="4">
        <v>42830</v>
      </c>
      <c r="N14" s="5">
        <v>17</v>
      </c>
      <c r="O14" s="5" t="str">
        <f>"002114"</f>
        <v>002114</v>
      </c>
      <c r="P14" s="4">
        <v>42878</v>
      </c>
      <c r="Q14" s="7">
        <v>41.667999999999999</v>
      </c>
      <c r="R14" s="7">
        <v>2.1791999999999998</v>
      </c>
      <c r="S14" s="7">
        <v>39.488799999999998</v>
      </c>
      <c r="T14" s="5">
        <v>82</v>
      </c>
      <c r="U14" s="4">
        <v>43264</v>
      </c>
      <c r="V14" s="5">
        <v>9845141339</v>
      </c>
      <c r="W14" s="6" t="s">
        <v>119</v>
      </c>
      <c r="X14" s="5" t="s">
        <v>28</v>
      </c>
      <c r="Y14" s="6" t="s">
        <v>29</v>
      </c>
      <c r="Z14" s="5" t="s">
        <v>70</v>
      </c>
      <c r="AA14" s="6" t="s">
        <v>69</v>
      </c>
      <c r="AB14" s="7">
        <v>0.41667999999999999</v>
      </c>
      <c r="AD14" s="8"/>
      <c r="AF14" s="8"/>
      <c r="AG14" s="8"/>
    </row>
    <row r="15" spans="1:33" x14ac:dyDescent="0.2">
      <c r="A15" s="12">
        <v>2101</v>
      </c>
      <c r="B15" s="13" t="s">
        <v>46</v>
      </c>
      <c r="C15" s="13">
        <v>43264</v>
      </c>
      <c r="D15" s="5">
        <v>144</v>
      </c>
      <c r="E15" s="6" t="s">
        <v>73</v>
      </c>
      <c r="F15" s="5" t="s">
        <v>91</v>
      </c>
      <c r="G15" s="6" t="s">
        <v>120</v>
      </c>
      <c r="H15" s="5" t="str">
        <f>"000003"</f>
        <v>000003</v>
      </c>
      <c r="I15" s="4">
        <v>42637</v>
      </c>
      <c r="J15" s="5" t="str">
        <f>"000003"</f>
        <v>000003</v>
      </c>
      <c r="K15" s="4">
        <v>42830</v>
      </c>
      <c r="L15" s="5" t="str">
        <f>"000003"</f>
        <v>000003</v>
      </c>
      <c r="M15" s="4">
        <v>42830</v>
      </c>
      <c r="N15" s="5">
        <v>17</v>
      </c>
      <c r="O15" s="5" t="str">
        <f>"002114"</f>
        <v>002114</v>
      </c>
      <c r="P15" s="4">
        <v>42878</v>
      </c>
      <c r="Q15" s="7">
        <v>252.251</v>
      </c>
      <c r="R15" s="7">
        <v>13.138</v>
      </c>
      <c r="S15" s="7">
        <v>239.113</v>
      </c>
      <c r="T15" s="5">
        <v>82</v>
      </c>
      <c r="U15" s="4">
        <v>43264</v>
      </c>
      <c r="V15" s="5">
        <v>9845141339</v>
      </c>
      <c r="W15" s="6" t="s">
        <v>119</v>
      </c>
      <c r="X15" s="5" t="s">
        <v>28</v>
      </c>
      <c r="Y15" s="6" t="s">
        <v>29</v>
      </c>
      <c r="Z15" s="5" t="s">
        <v>70</v>
      </c>
      <c r="AA15" s="6" t="s">
        <v>69</v>
      </c>
      <c r="AB15" s="7">
        <v>2.52251</v>
      </c>
      <c r="AD15" s="8"/>
      <c r="AF15" s="8"/>
      <c r="AG15" s="8"/>
    </row>
    <row r="16" spans="1:33" x14ac:dyDescent="0.2">
      <c r="A16" s="12">
        <v>2102</v>
      </c>
      <c r="B16" s="13" t="s">
        <v>46</v>
      </c>
      <c r="C16" s="13">
        <v>43264</v>
      </c>
      <c r="D16" s="5">
        <v>144</v>
      </c>
      <c r="E16" s="6" t="s">
        <v>73</v>
      </c>
      <c r="F16" s="5" t="s">
        <v>91</v>
      </c>
      <c r="G16" s="6" t="s">
        <v>120</v>
      </c>
      <c r="H16" s="5" t="str">
        <f>"000003"</f>
        <v>000003</v>
      </c>
      <c r="I16" s="4">
        <v>42637</v>
      </c>
      <c r="J16" s="5" t="str">
        <f>"000003"</f>
        <v>000003</v>
      </c>
      <c r="K16" s="4">
        <v>42830</v>
      </c>
      <c r="L16" s="5" t="str">
        <f>"000003"</f>
        <v>000003</v>
      </c>
      <c r="M16" s="4">
        <v>42830</v>
      </c>
      <c r="N16" s="5">
        <v>17</v>
      </c>
      <c r="O16" s="5" t="str">
        <f>"002114"</f>
        <v>002114</v>
      </c>
      <c r="P16" s="4">
        <v>42878</v>
      </c>
      <c r="Q16" s="7">
        <v>227.39500000000001</v>
      </c>
      <c r="R16" s="7">
        <v>9.1067</v>
      </c>
      <c r="S16" s="7">
        <v>218.28829999999999</v>
      </c>
      <c r="T16" s="5">
        <v>82</v>
      </c>
      <c r="U16" s="4">
        <v>43264</v>
      </c>
      <c r="V16" s="5">
        <v>9845141339</v>
      </c>
      <c r="W16" s="6" t="s">
        <v>119</v>
      </c>
      <c r="X16" s="5" t="s">
        <v>28</v>
      </c>
      <c r="Y16" s="6" t="s">
        <v>29</v>
      </c>
      <c r="Z16" s="5" t="s">
        <v>70</v>
      </c>
      <c r="AA16" s="6" t="s">
        <v>69</v>
      </c>
      <c r="AB16" s="7">
        <v>2.2739500000000001</v>
      </c>
      <c r="AD16" s="8"/>
      <c r="AF16" s="8"/>
      <c r="AG16" s="8"/>
    </row>
    <row r="17" spans="1:33" x14ac:dyDescent="0.2">
      <c r="A17" s="12">
        <v>2103</v>
      </c>
      <c r="B17" s="13" t="s">
        <v>46</v>
      </c>
      <c r="C17" s="13">
        <v>43264</v>
      </c>
      <c r="D17" s="5">
        <v>144</v>
      </c>
      <c r="E17" s="6" t="s">
        <v>73</v>
      </c>
      <c r="F17" s="5" t="s">
        <v>91</v>
      </c>
      <c r="G17" s="6" t="s">
        <v>120</v>
      </c>
      <c r="H17" s="5" t="str">
        <f>"000003"</f>
        <v>000003</v>
      </c>
      <c r="I17" s="4">
        <v>42637</v>
      </c>
      <c r="J17" s="5" t="str">
        <f>"000003"</f>
        <v>000003</v>
      </c>
      <c r="K17" s="4">
        <v>42830</v>
      </c>
      <c r="L17" s="5" t="str">
        <f>"000003"</f>
        <v>000003</v>
      </c>
      <c r="M17" s="4">
        <v>42830</v>
      </c>
      <c r="N17" s="5">
        <v>17</v>
      </c>
      <c r="O17" s="5" t="str">
        <f>"002114"</f>
        <v>002114</v>
      </c>
      <c r="P17" s="4">
        <v>42878</v>
      </c>
      <c r="Q17" s="7">
        <v>103.172</v>
      </c>
      <c r="R17" s="7">
        <v>4.3410000000000002</v>
      </c>
      <c r="S17" s="7">
        <v>98.831000000000003</v>
      </c>
      <c r="T17" s="5">
        <v>82</v>
      </c>
      <c r="U17" s="4">
        <v>43264</v>
      </c>
      <c r="V17" s="5">
        <v>9845141339</v>
      </c>
      <c r="W17" s="6" t="s">
        <v>119</v>
      </c>
      <c r="X17" s="5" t="s">
        <v>28</v>
      </c>
      <c r="Y17" s="6" t="s">
        <v>29</v>
      </c>
      <c r="Z17" s="5" t="s">
        <v>70</v>
      </c>
      <c r="AA17" s="6" t="s">
        <v>69</v>
      </c>
      <c r="AB17" s="7">
        <v>1.03172</v>
      </c>
      <c r="AD17" s="8"/>
      <c r="AF17" s="8"/>
      <c r="AG17" s="8"/>
    </row>
    <row r="18" spans="1:33" x14ac:dyDescent="0.2">
      <c r="A18" s="12">
        <v>2910</v>
      </c>
      <c r="B18" s="13" t="s">
        <v>33</v>
      </c>
      <c r="C18" s="13">
        <v>43283</v>
      </c>
      <c r="D18" s="5">
        <v>144</v>
      </c>
      <c r="E18" s="6" t="s">
        <v>73</v>
      </c>
      <c r="F18" s="5" t="s">
        <v>118</v>
      </c>
      <c r="G18" s="6" t="s">
        <v>117</v>
      </c>
      <c r="H18" s="5" t="str">
        <f>"000007"</f>
        <v>000007</v>
      </c>
      <c r="I18" s="4">
        <v>42836</v>
      </c>
      <c r="J18" s="5" t="str">
        <f>"000002"</f>
        <v>000002</v>
      </c>
      <c r="K18" s="4">
        <v>42850</v>
      </c>
      <c r="L18" s="5" t="str">
        <f>"000020"</f>
        <v>000020</v>
      </c>
      <c r="M18" s="4">
        <v>42851</v>
      </c>
      <c r="N18" s="5">
        <v>15</v>
      </c>
      <c r="O18" s="5" t="str">
        <f>"002966"</f>
        <v>002966</v>
      </c>
      <c r="P18" s="4">
        <v>43276</v>
      </c>
      <c r="Q18" s="7">
        <v>27.530899999999999</v>
      </c>
      <c r="R18" s="7">
        <v>1.9547000000000001</v>
      </c>
      <c r="S18" s="7">
        <v>25.5762</v>
      </c>
      <c r="T18" s="5">
        <v>108</v>
      </c>
      <c r="U18" s="4">
        <v>43283</v>
      </c>
      <c r="V18" s="5">
        <v>0</v>
      </c>
      <c r="W18" s="6" t="s">
        <v>116</v>
      </c>
      <c r="X18" s="5" t="s">
        <v>57</v>
      </c>
      <c r="Y18" s="6" t="s">
        <v>56</v>
      </c>
      <c r="Z18" s="5" t="s">
        <v>61</v>
      </c>
      <c r="AA18" s="6" t="s">
        <v>60</v>
      </c>
      <c r="AB18" s="7">
        <v>0.27530899999999997</v>
      </c>
      <c r="AD18" s="8"/>
      <c r="AF18" s="8"/>
      <c r="AG18" s="8"/>
    </row>
    <row r="19" spans="1:33" x14ac:dyDescent="0.2">
      <c r="A19" s="12">
        <v>3197</v>
      </c>
      <c r="B19" s="13" t="s">
        <v>33</v>
      </c>
      <c r="C19" s="13">
        <v>43290</v>
      </c>
      <c r="D19" s="5">
        <v>144</v>
      </c>
      <c r="E19" s="6" t="s">
        <v>73</v>
      </c>
      <c r="F19" s="5" t="s">
        <v>115</v>
      </c>
      <c r="G19" s="6" t="s">
        <v>114</v>
      </c>
      <c r="H19" s="5" t="str">
        <f>"000022"</f>
        <v>000022</v>
      </c>
      <c r="I19" s="4">
        <v>42563</v>
      </c>
      <c r="J19" s="5" t="str">
        <f>"000125"</f>
        <v>000125</v>
      </c>
      <c r="K19" s="4">
        <v>42705</v>
      </c>
      <c r="L19" s="5" t="str">
        <f>"000234"</f>
        <v>000234</v>
      </c>
      <c r="M19" s="4">
        <v>42723</v>
      </c>
      <c r="N19" s="5">
        <v>16</v>
      </c>
      <c r="O19" s="5" t="str">
        <f>"003393"</f>
        <v>003393</v>
      </c>
      <c r="P19" s="4">
        <v>43288</v>
      </c>
      <c r="Q19" s="7">
        <v>20.408999999999999</v>
      </c>
      <c r="R19" s="7">
        <v>2.8065000000000002</v>
      </c>
      <c r="S19" s="7">
        <v>17.602499999999999</v>
      </c>
      <c r="T19" s="5">
        <v>117</v>
      </c>
      <c r="U19" s="4">
        <v>43290</v>
      </c>
      <c r="V19" s="5">
        <v>9141793365</v>
      </c>
      <c r="W19" s="6" t="s">
        <v>113</v>
      </c>
      <c r="X19" s="5" t="s">
        <v>31</v>
      </c>
      <c r="Y19" s="6" t="s">
        <v>32</v>
      </c>
      <c r="Z19" s="5" t="s">
        <v>70</v>
      </c>
      <c r="AA19" s="6" t="s">
        <v>69</v>
      </c>
      <c r="AB19" s="7">
        <v>0.20408999999999999</v>
      </c>
      <c r="AD19" s="8"/>
      <c r="AF19" s="8"/>
      <c r="AG19" s="8"/>
    </row>
    <row r="20" spans="1:33" x14ac:dyDescent="0.2">
      <c r="A20" s="12">
        <v>3575</v>
      </c>
      <c r="B20" s="13" t="s">
        <v>33</v>
      </c>
      <c r="C20" s="13">
        <v>43299</v>
      </c>
      <c r="D20" s="5">
        <v>144</v>
      </c>
      <c r="E20" s="6" t="s">
        <v>73</v>
      </c>
      <c r="F20" s="5" t="s">
        <v>112</v>
      </c>
      <c r="G20" s="6" t="s">
        <v>111</v>
      </c>
      <c r="H20" s="5" t="str">
        <f>"000025"</f>
        <v>000025</v>
      </c>
      <c r="I20" s="4">
        <v>42934</v>
      </c>
      <c r="J20" s="5" t="str">
        <f>"000141"</f>
        <v>000141</v>
      </c>
      <c r="K20" s="4">
        <v>43185</v>
      </c>
      <c r="L20" s="5" t="str">
        <f>"000146"</f>
        <v>000146</v>
      </c>
      <c r="M20" s="4">
        <v>43185</v>
      </c>
      <c r="N20" s="5">
        <v>16</v>
      </c>
      <c r="O20" s="5" t="str">
        <f>"004035"</f>
        <v>004035</v>
      </c>
      <c r="P20" s="4">
        <v>43300</v>
      </c>
      <c r="Q20" s="7">
        <v>16.13646</v>
      </c>
      <c r="R20" s="7">
        <v>1.3186800000000001</v>
      </c>
      <c r="S20" s="7">
        <v>14.817780000000001</v>
      </c>
      <c r="T20" s="5">
        <v>127</v>
      </c>
      <c r="U20" s="4">
        <v>43299</v>
      </c>
      <c r="V20" s="5">
        <v>0</v>
      </c>
      <c r="W20" s="6" t="s">
        <v>110</v>
      </c>
      <c r="X20" s="5" t="s">
        <v>34</v>
      </c>
      <c r="Y20" s="6" t="s">
        <v>35</v>
      </c>
      <c r="Z20" s="5" t="s">
        <v>61</v>
      </c>
      <c r="AA20" s="6" t="s">
        <v>60</v>
      </c>
      <c r="AB20" s="7">
        <v>0.1613646</v>
      </c>
      <c r="AD20" s="8"/>
      <c r="AF20" s="8"/>
      <c r="AG20" s="8"/>
    </row>
    <row r="21" spans="1:33" x14ac:dyDescent="0.2">
      <c r="A21" s="12">
        <v>3776</v>
      </c>
      <c r="B21" s="13" t="s">
        <v>33</v>
      </c>
      <c r="C21" s="13">
        <v>43301</v>
      </c>
      <c r="D21" s="5">
        <v>144</v>
      </c>
      <c r="E21" s="6" t="s">
        <v>73</v>
      </c>
      <c r="F21" s="5" t="s">
        <v>112</v>
      </c>
      <c r="G21" s="6" t="s">
        <v>111</v>
      </c>
      <c r="H21" s="5" t="str">
        <f>"000025"</f>
        <v>000025</v>
      </c>
      <c r="I21" s="4">
        <v>42934</v>
      </c>
      <c r="J21" s="5" t="str">
        <f>"000141"</f>
        <v>000141</v>
      </c>
      <c r="K21" s="4">
        <v>43185</v>
      </c>
      <c r="L21" s="5" t="str">
        <f>"000146"</f>
        <v>000146</v>
      </c>
      <c r="M21" s="4">
        <v>43185</v>
      </c>
      <c r="N21" s="5">
        <v>16</v>
      </c>
      <c r="O21" s="5" t="str">
        <f>"004035"</f>
        <v>004035</v>
      </c>
      <c r="P21" s="4">
        <v>43300</v>
      </c>
      <c r="Q21" s="7">
        <v>6.0511699999999999</v>
      </c>
      <c r="R21" s="7">
        <v>0.51061999999999996</v>
      </c>
      <c r="S21" s="7">
        <v>5.5405499999999996</v>
      </c>
      <c r="T21" s="5">
        <v>134</v>
      </c>
      <c r="U21" s="4">
        <v>43301</v>
      </c>
      <c r="V21" s="5">
        <v>0</v>
      </c>
      <c r="W21" s="6" t="s">
        <v>110</v>
      </c>
      <c r="X21" s="5" t="s">
        <v>34</v>
      </c>
      <c r="Y21" s="6" t="s">
        <v>35</v>
      </c>
      <c r="Z21" s="5" t="s">
        <v>61</v>
      </c>
      <c r="AA21" s="6" t="s">
        <v>60</v>
      </c>
      <c r="AB21" s="7">
        <v>6.0511700000000002E-2</v>
      </c>
      <c r="AD21" s="8"/>
      <c r="AF21" s="8"/>
      <c r="AG21" s="8"/>
    </row>
    <row r="22" spans="1:33" x14ac:dyDescent="0.2">
      <c r="A22" s="12">
        <v>3862</v>
      </c>
      <c r="B22" s="13" t="s">
        <v>33</v>
      </c>
      <c r="C22" s="13">
        <v>43304</v>
      </c>
      <c r="D22" s="5">
        <v>144</v>
      </c>
      <c r="E22" s="6" t="s">
        <v>73</v>
      </c>
      <c r="F22" s="5" t="s">
        <v>109</v>
      </c>
      <c r="G22" s="6" t="s">
        <v>108</v>
      </c>
      <c r="H22" s="5" t="str">
        <f>"000124"</f>
        <v>000124</v>
      </c>
      <c r="I22" s="4">
        <v>43269</v>
      </c>
      <c r="J22" s="5" t="str">
        <f>"000019"</f>
        <v>000019</v>
      </c>
      <c r="K22" s="4">
        <v>43290</v>
      </c>
      <c r="L22" s="5" t="str">
        <f>"000032"</f>
        <v>000032</v>
      </c>
      <c r="M22" s="4">
        <v>43297</v>
      </c>
      <c r="N22" s="5">
        <v>18</v>
      </c>
      <c r="O22" s="5" t="str">
        <f>"004210"</f>
        <v>004210</v>
      </c>
      <c r="P22" s="4">
        <v>43302</v>
      </c>
      <c r="Q22" s="7">
        <v>3.988</v>
      </c>
      <c r="R22" s="7">
        <v>0.11098</v>
      </c>
      <c r="S22" s="7">
        <v>3.8770199999999999</v>
      </c>
      <c r="T22" s="5">
        <v>137</v>
      </c>
      <c r="U22" s="4">
        <v>43304</v>
      </c>
      <c r="V22" s="5">
        <v>9742855442</v>
      </c>
      <c r="W22" s="6" t="s">
        <v>62</v>
      </c>
      <c r="X22" s="5" t="s">
        <v>48</v>
      </c>
      <c r="Y22" s="6" t="s">
        <v>47</v>
      </c>
      <c r="Z22" s="5" t="s">
        <v>70</v>
      </c>
      <c r="AA22" s="6" t="s">
        <v>69</v>
      </c>
      <c r="AB22" s="7">
        <v>3.9879999999999999E-2</v>
      </c>
      <c r="AD22" s="8"/>
      <c r="AF22" s="8"/>
      <c r="AG22" s="8"/>
    </row>
    <row r="23" spans="1:33" x14ac:dyDescent="0.2">
      <c r="A23" s="12">
        <v>4872</v>
      </c>
      <c r="B23" s="13" t="s">
        <v>30</v>
      </c>
      <c r="C23" s="13">
        <v>43326</v>
      </c>
      <c r="D23" s="5">
        <v>144</v>
      </c>
      <c r="E23" s="6" t="s">
        <v>73</v>
      </c>
      <c r="F23" s="5" t="s">
        <v>107</v>
      </c>
      <c r="G23" s="6" t="s">
        <v>106</v>
      </c>
      <c r="H23" s="5" t="str">
        <f>"000052"</f>
        <v>000052</v>
      </c>
      <c r="I23" s="4">
        <v>43191</v>
      </c>
      <c r="J23" s="5" t="str">
        <f>"000016"</f>
        <v>000016</v>
      </c>
      <c r="K23" s="4">
        <v>43033</v>
      </c>
      <c r="L23" s="5" t="str">
        <f>"000047"</f>
        <v>000047</v>
      </c>
      <c r="M23" s="4">
        <v>43033</v>
      </c>
      <c r="N23" s="5">
        <v>17</v>
      </c>
      <c r="O23" s="5" t="str">
        <f>"004978"</f>
        <v>004978</v>
      </c>
      <c r="P23" s="4">
        <v>43320</v>
      </c>
      <c r="Q23" s="7">
        <v>14.856999999999999</v>
      </c>
      <c r="R23" s="7">
        <v>1.7459</v>
      </c>
      <c r="S23" s="7">
        <v>13.1111</v>
      </c>
      <c r="T23" s="5">
        <v>171</v>
      </c>
      <c r="U23" s="4">
        <v>43326</v>
      </c>
      <c r="V23" s="5">
        <v>9742855442</v>
      </c>
      <c r="W23" s="6" t="s">
        <v>43</v>
      </c>
      <c r="X23" s="5" t="s">
        <v>45</v>
      </c>
      <c r="Y23" s="6" t="s">
        <v>44</v>
      </c>
      <c r="Z23" s="5" t="s">
        <v>70</v>
      </c>
      <c r="AA23" s="6" t="s">
        <v>69</v>
      </c>
      <c r="AB23" s="7">
        <v>0.14856999999999998</v>
      </c>
      <c r="AD23" s="8"/>
      <c r="AF23" s="8"/>
      <c r="AG23" s="8"/>
    </row>
    <row r="24" spans="1:33" x14ac:dyDescent="0.2">
      <c r="A24" s="12">
        <v>4986</v>
      </c>
      <c r="B24" s="13" t="s">
        <v>30</v>
      </c>
      <c r="C24" s="13">
        <v>43330</v>
      </c>
      <c r="D24" s="5">
        <v>144</v>
      </c>
      <c r="E24" s="6" t="s">
        <v>73</v>
      </c>
      <c r="F24" s="5" t="s">
        <v>105</v>
      </c>
      <c r="G24" s="6" t="s">
        <v>104</v>
      </c>
      <c r="H24" s="5" t="str">
        <f>"000078"</f>
        <v>000078</v>
      </c>
      <c r="I24" s="4">
        <v>42807</v>
      </c>
      <c r="J24" s="5" t="str">
        <f>"000182"</f>
        <v>000182</v>
      </c>
      <c r="K24" s="4">
        <v>42825</v>
      </c>
      <c r="L24" s="5" t="str">
        <f>"000391"</f>
        <v>000391</v>
      </c>
      <c r="M24" s="4">
        <v>42825</v>
      </c>
      <c r="N24" s="5">
        <v>17</v>
      </c>
      <c r="O24" s="5" t="str">
        <f>"005164"</f>
        <v>005164</v>
      </c>
      <c r="P24" s="4">
        <v>43326</v>
      </c>
      <c r="Q24" s="7">
        <v>9.7850000000000001</v>
      </c>
      <c r="R24" s="7">
        <v>0.72330000000000005</v>
      </c>
      <c r="S24" s="7">
        <v>9.0617000000000001</v>
      </c>
      <c r="T24" s="5">
        <v>174</v>
      </c>
      <c r="U24" s="4">
        <v>43330</v>
      </c>
      <c r="V24" s="5">
        <v>9742855442</v>
      </c>
      <c r="W24" s="6" t="s">
        <v>62</v>
      </c>
      <c r="X24" s="5" t="s">
        <v>31</v>
      </c>
      <c r="Y24" s="6" t="s">
        <v>32</v>
      </c>
      <c r="Z24" s="5" t="s">
        <v>70</v>
      </c>
      <c r="AA24" s="6" t="s">
        <v>69</v>
      </c>
      <c r="AB24" s="7">
        <v>9.7850000000000006E-2</v>
      </c>
      <c r="AD24" s="8"/>
      <c r="AF24" s="8"/>
      <c r="AG24" s="8"/>
    </row>
    <row r="25" spans="1:33" x14ac:dyDescent="0.2">
      <c r="A25" s="12">
        <v>4987</v>
      </c>
      <c r="B25" s="13" t="s">
        <v>30</v>
      </c>
      <c r="C25" s="13">
        <v>43330</v>
      </c>
      <c r="D25" s="5">
        <v>144</v>
      </c>
      <c r="E25" s="6" t="s">
        <v>73</v>
      </c>
      <c r="F25" s="5" t="s">
        <v>103</v>
      </c>
      <c r="G25" s="6" t="s">
        <v>102</v>
      </c>
      <c r="H25" s="5" t="str">
        <f>"000077"</f>
        <v>000077</v>
      </c>
      <c r="I25" s="4">
        <v>42807</v>
      </c>
      <c r="J25" s="5" t="str">
        <f>"000183"</f>
        <v>000183</v>
      </c>
      <c r="K25" s="4">
        <v>42825</v>
      </c>
      <c r="L25" s="5" t="str">
        <f>"000392"</f>
        <v>000392</v>
      </c>
      <c r="M25" s="4">
        <v>42825</v>
      </c>
      <c r="N25" s="5">
        <v>17</v>
      </c>
      <c r="O25" s="5" t="str">
        <f>"005165"</f>
        <v>005165</v>
      </c>
      <c r="P25" s="4">
        <v>43326</v>
      </c>
      <c r="Q25" s="7">
        <v>9.7850000000000001</v>
      </c>
      <c r="R25" s="7">
        <v>0.72989999999999999</v>
      </c>
      <c r="S25" s="7">
        <v>9.0550999999999995</v>
      </c>
      <c r="T25" s="5">
        <v>174</v>
      </c>
      <c r="U25" s="4">
        <v>43330</v>
      </c>
      <c r="V25" s="5">
        <v>9742855442</v>
      </c>
      <c r="W25" s="6" t="s">
        <v>62</v>
      </c>
      <c r="X25" s="5" t="s">
        <v>31</v>
      </c>
      <c r="Y25" s="6" t="s">
        <v>32</v>
      </c>
      <c r="Z25" s="5" t="s">
        <v>70</v>
      </c>
      <c r="AA25" s="6" t="s">
        <v>69</v>
      </c>
      <c r="AB25" s="7">
        <v>9.7850000000000006E-2</v>
      </c>
      <c r="AD25" s="8"/>
      <c r="AF25" s="8"/>
      <c r="AG25" s="8"/>
    </row>
    <row r="26" spans="1:33" x14ac:dyDescent="0.2">
      <c r="A26" s="12">
        <v>5493</v>
      </c>
      <c r="B26" s="13" t="s">
        <v>37</v>
      </c>
      <c r="C26" s="13">
        <v>43357</v>
      </c>
      <c r="D26" s="5">
        <v>144</v>
      </c>
      <c r="E26" s="6" t="s">
        <v>73</v>
      </c>
      <c r="F26" s="5" t="s">
        <v>101</v>
      </c>
      <c r="G26" s="6" t="s">
        <v>100</v>
      </c>
      <c r="H26" s="5" t="str">
        <f>"000102"</f>
        <v>000102</v>
      </c>
      <c r="I26" s="4">
        <v>43059</v>
      </c>
      <c r="J26" s="5" t="str">
        <f>"000021"</f>
        <v>000021</v>
      </c>
      <c r="K26" s="4">
        <v>43063</v>
      </c>
      <c r="L26" s="5" t="str">
        <f>"000065"</f>
        <v>000065</v>
      </c>
      <c r="M26" s="4">
        <v>43069</v>
      </c>
      <c r="N26" s="5">
        <v>18</v>
      </c>
      <c r="O26" s="5" t="str">
        <f>"005676"</f>
        <v>005676</v>
      </c>
      <c r="P26" s="4">
        <v>43350</v>
      </c>
      <c r="Q26" s="7">
        <v>14.978</v>
      </c>
      <c r="R26" s="7">
        <v>1.7523</v>
      </c>
      <c r="S26" s="7">
        <v>13.2257</v>
      </c>
      <c r="T26" s="5">
        <v>204</v>
      </c>
      <c r="U26" s="4">
        <v>43357</v>
      </c>
      <c r="V26" s="5">
        <v>9742855442</v>
      </c>
      <c r="W26" s="6" t="s">
        <v>43</v>
      </c>
      <c r="X26" s="5" t="s">
        <v>45</v>
      </c>
      <c r="Y26" s="6" t="s">
        <v>44</v>
      </c>
      <c r="Z26" s="5" t="s">
        <v>70</v>
      </c>
      <c r="AA26" s="6" t="s">
        <v>69</v>
      </c>
      <c r="AB26" s="7">
        <f>Q26/100</f>
        <v>0.14978</v>
      </c>
      <c r="AD26" s="8"/>
      <c r="AF26" s="8"/>
      <c r="AG26" s="8"/>
    </row>
    <row r="27" spans="1:33" x14ac:dyDescent="0.2">
      <c r="A27" s="12">
        <v>5721</v>
      </c>
      <c r="B27" s="13" t="s">
        <v>37</v>
      </c>
      <c r="C27" s="13">
        <v>43370</v>
      </c>
      <c r="D27" s="5">
        <v>144</v>
      </c>
      <c r="E27" s="6" t="s">
        <v>73</v>
      </c>
      <c r="F27" s="5" t="s">
        <v>99</v>
      </c>
      <c r="G27" s="6" t="s">
        <v>98</v>
      </c>
      <c r="H27" s="5" t="str">
        <f>"000004"</f>
        <v>000004</v>
      </c>
      <c r="I27" s="4">
        <v>42832</v>
      </c>
      <c r="J27" s="5" t="str">
        <f>"000010"</f>
        <v>000010</v>
      </c>
      <c r="K27" s="4">
        <v>42851</v>
      </c>
      <c r="L27" s="5" t="str">
        <f>"000008"</f>
        <v>000008</v>
      </c>
      <c r="M27" s="4">
        <v>42852</v>
      </c>
      <c r="N27" s="5">
        <v>17</v>
      </c>
      <c r="O27" s="5" t="str">
        <f>"005856"</f>
        <v>005856</v>
      </c>
      <c r="P27" s="4">
        <v>43363</v>
      </c>
      <c r="Q27" s="7">
        <v>10.157999999999999</v>
      </c>
      <c r="R27" s="7">
        <v>0.74509999999999998</v>
      </c>
      <c r="S27" s="7">
        <v>9.4129000000000005</v>
      </c>
      <c r="T27" s="5">
        <v>217</v>
      </c>
      <c r="U27" s="4">
        <v>43370</v>
      </c>
      <c r="V27" s="5">
        <v>9742855442</v>
      </c>
      <c r="W27" s="6" t="s">
        <v>62</v>
      </c>
      <c r="X27" s="5" t="s">
        <v>31</v>
      </c>
      <c r="Y27" s="6" t="s">
        <v>32</v>
      </c>
      <c r="Z27" s="5" t="s">
        <v>70</v>
      </c>
      <c r="AA27" s="6" t="s">
        <v>69</v>
      </c>
      <c r="AB27" s="7">
        <f>Q27/100</f>
        <v>0.10157999999999999</v>
      </c>
      <c r="AD27" s="8"/>
      <c r="AF27" s="8"/>
      <c r="AG27" s="8"/>
    </row>
    <row r="28" spans="1:33" x14ac:dyDescent="0.2">
      <c r="A28" s="12">
        <v>5722</v>
      </c>
      <c r="B28" s="13" t="s">
        <v>37</v>
      </c>
      <c r="C28" s="13">
        <v>43370</v>
      </c>
      <c r="D28" s="5">
        <v>144</v>
      </c>
      <c r="E28" s="6" t="s">
        <v>73</v>
      </c>
      <c r="F28" s="5" t="s">
        <v>97</v>
      </c>
      <c r="G28" s="6" t="s">
        <v>96</v>
      </c>
      <c r="H28" s="5" t="str">
        <f>"000087"</f>
        <v>000087</v>
      </c>
      <c r="I28" s="4">
        <v>42815</v>
      </c>
      <c r="J28" s="5" t="str">
        <f>"000009"</f>
        <v>000009</v>
      </c>
      <c r="K28" s="4">
        <v>42850</v>
      </c>
      <c r="L28" s="5" t="str">
        <f>"000011"</f>
        <v>000011</v>
      </c>
      <c r="M28" s="4">
        <v>42852</v>
      </c>
      <c r="N28" s="5">
        <v>17</v>
      </c>
      <c r="O28" s="5" t="str">
        <f>"005871"</f>
        <v>005871</v>
      </c>
      <c r="P28" s="4">
        <v>43367</v>
      </c>
      <c r="Q28" s="7">
        <v>18.55</v>
      </c>
      <c r="R28" s="7">
        <v>1.3952</v>
      </c>
      <c r="S28" s="7">
        <v>17.154800000000002</v>
      </c>
      <c r="T28" s="5">
        <v>217</v>
      </c>
      <c r="U28" s="4">
        <v>43370</v>
      </c>
      <c r="V28" s="5">
        <v>9448040740</v>
      </c>
      <c r="W28" s="6" t="s">
        <v>63</v>
      </c>
      <c r="X28" s="5" t="s">
        <v>31</v>
      </c>
      <c r="Y28" s="6" t="s">
        <v>32</v>
      </c>
      <c r="Z28" s="5" t="s">
        <v>70</v>
      </c>
      <c r="AA28" s="6" t="s">
        <v>69</v>
      </c>
      <c r="AB28" s="7">
        <f>Q28/100</f>
        <v>0.1855</v>
      </c>
      <c r="AD28" s="8"/>
      <c r="AF28" s="8"/>
      <c r="AG28" s="8"/>
    </row>
    <row r="29" spans="1:33" x14ac:dyDescent="0.2">
      <c r="A29" s="12">
        <v>5723</v>
      </c>
      <c r="B29" s="13" t="s">
        <v>37</v>
      </c>
      <c r="C29" s="13">
        <v>43370</v>
      </c>
      <c r="D29" s="5">
        <v>144</v>
      </c>
      <c r="E29" s="6" t="s">
        <v>73</v>
      </c>
      <c r="F29" s="5" t="s">
        <v>95</v>
      </c>
      <c r="G29" s="6" t="s">
        <v>94</v>
      </c>
      <c r="H29" s="5" t="str">
        <f>"000012"</f>
        <v>000012</v>
      </c>
      <c r="I29" s="4">
        <v>42838</v>
      </c>
      <c r="J29" s="5" t="str">
        <f>"000014"</f>
        <v>000014</v>
      </c>
      <c r="K29" s="4">
        <v>42853</v>
      </c>
      <c r="L29" s="5" t="str">
        <f>"000024"</f>
        <v>000024</v>
      </c>
      <c r="M29" s="4">
        <v>42853</v>
      </c>
      <c r="N29" s="5">
        <v>17</v>
      </c>
      <c r="O29" s="5" t="str">
        <f>"005903"</f>
        <v>005903</v>
      </c>
      <c r="P29" s="4">
        <v>43367</v>
      </c>
      <c r="Q29" s="7">
        <v>18.428999999999998</v>
      </c>
      <c r="R29" s="7">
        <v>1.42845</v>
      </c>
      <c r="S29" s="7">
        <v>17.00055</v>
      </c>
      <c r="T29" s="5">
        <v>217</v>
      </c>
      <c r="U29" s="4">
        <v>43370</v>
      </c>
      <c r="V29" s="5">
        <v>8660319573</v>
      </c>
      <c r="W29" s="6" t="s">
        <v>64</v>
      </c>
      <c r="X29" s="5" t="s">
        <v>31</v>
      </c>
      <c r="Y29" s="6" t="s">
        <v>32</v>
      </c>
      <c r="Z29" s="5" t="s">
        <v>70</v>
      </c>
      <c r="AA29" s="6" t="s">
        <v>69</v>
      </c>
      <c r="AB29" s="7">
        <f>Q29/100</f>
        <v>0.18428999999999998</v>
      </c>
      <c r="AD29" s="8"/>
      <c r="AF29" s="8"/>
      <c r="AG29" s="8"/>
    </row>
    <row r="30" spans="1:33" x14ac:dyDescent="0.2">
      <c r="A30" s="12">
        <v>6219</v>
      </c>
      <c r="B30" s="13" t="s">
        <v>39</v>
      </c>
      <c r="C30" s="13">
        <v>43385</v>
      </c>
      <c r="D30" s="5">
        <v>144</v>
      </c>
      <c r="E30" s="6" t="s">
        <v>73</v>
      </c>
      <c r="F30" s="5" t="s">
        <v>93</v>
      </c>
      <c r="G30" s="6" t="s">
        <v>92</v>
      </c>
      <c r="H30" s="5" t="str">
        <f>"000020"</f>
        <v>000020</v>
      </c>
      <c r="I30" s="4">
        <v>42942</v>
      </c>
      <c r="J30" s="5" t="str">
        <f>"000016"</f>
        <v>000016</v>
      </c>
      <c r="K30" s="4">
        <v>42853</v>
      </c>
      <c r="L30" s="5" t="str">
        <f>"000030"</f>
        <v>000030</v>
      </c>
      <c r="M30" s="4">
        <v>42853</v>
      </c>
      <c r="N30" s="5">
        <v>17</v>
      </c>
      <c r="O30" s="5" t="str">
        <f>"006031"</f>
        <v>006031</v>
      </c>
      <c r="P30" s="4">
        <v>43374</v>
      </c>
      <c r="Q30" s="7">
        <v>14.252000000000001</v>
      </c>
      <c r="R30" s="7">
        <v>1.0479000000000001</v>
      </c>
      <c r="S30" s="7">
        <v>13.2041</v>
      </c>
      <c r="T30" s="5">
        <v>230</v>
      </c>
      <c r="U30" s="4">
        <v>43385</v>
      </c>
      <c r="V30" s="5">
        <v>9742855442</v>
      </c>
      <c r="W30" s="6" t="s">
        <v>62</v>
      </c>
      <c r="X30" s="5" t="s">
        <v>31</v>
      </c>
      <c r="Y30" s="6" t="s">
        <v>32</v>
      </c>
      <c r="Z30" s="5" t="s">
        <v>70</v>
      </c>
      <c r="AA30" s="6" t="s">
        <v>69</v>
      </c>
      <c r="AB30" s="7">
        <f>Q30/100</f>
        <v>0.14252000000000001</v>
      </c>
      <c r="AD30" s="8"/>
      <c r="AF30" s="8"/>
      <c r="AG30" s="8"/>
    </row>
    <row r="31" spans="1:33" x14ac:dyDescent="0.2">
      <c r="A31" s="12">
        <v>6609</v>
      </c>
      <c r="B31" s="13" t="s">
        <v>39</v>
      </c>
      <c r="C31" s="13">
        <v>43389</v>
      </c>
      <c r="D31" s="5">
        <v>144</v>
      </c>
      <c r="E31" s="6" t="s">
        <v>73</v>
      </c>
      <c r="F31" s="5" t="s">
        <v>91</v>
      </c>
      <c r="G31" s="6" t="s">
        <v>90</v>
      </c>
      <c r="H31" s="5" t="str">
        <f>"000003"</f>
        <v>000003</v>
      </c>
      <c r="I31" s="4">
        <v>42637</v>
      </c>
      <c r="J31" s="5" t="str">
        <f>"000003"</f>
        <v>000003</v>
      </c>
      <c r="K31" s="4">
        <v>42830</v>
      </c>
      <c r="L31" s="5" t="str">
        <f>"000003"</f>
        <v>000003</v>
      </c>
      <c r="M31" s="4">
        <v>42830</v>
      </c>
      <c r="N31" s="5">
        <v>17</v>
      </c>
      <c r="O31" s="5" t="str">
        <f>"002114"</f>
        <v>002114</v>
      </c>
      <c r="P31" s="4">
        <v>42878</v>
      </c>
      <c r="Q31" s="7">
        <v>2.66</v>
      </c>
      <c r="R31" s="7">
        <v>5.3199999999999997E-2</v>
      </c>
      <c r="S31" s="7">
        <v>2.6067999999999998</v>
      </c>
      <c r="T31" s="5">
        <v>235</v>
      </c>
      <c r="U31" s="4">
        <v>43389</v>
      </c>
      <c r="V31" s="5">
        <v>9742959595</v>
      </c>
      <c r="W31" s="6" t="s">
        <v>89</v>
      </c>
      <c r="X31" s="5" t="s">
        <v>28</v>
      </c>
      <c r="Y31" s="6" t="s">
        <v>29</v>
      </c>
      <c r="Z31" s="5" t="s">
        <v>70</v>
      </c>
      <c r="AA31" s="6" t="s">
        <v>69</v>
      </c>
      <c r="AB31" s="7">
        <f>Q31/100</f>
        <v>2.6600000000000002E-2</v>
      </c>
      <c r="AD31" s="8"/>
      <c r="AF31" s="8"/>
      <c r="AG31" s="8"/>
    </row>
    <row r="32" spans="1:33" x14ac:dyDescent="0.2">
      <c r="A32" s="12">
        <v>6610</v>
      </c>
      <c r="B32" s="13" t="s">
        <v>39</v>
      </c>
      <c r="C32" s="13">
        <v>43389</v>
      </c>
      <c r="D32" s="5">
        <v>144</v>
      </c>
      <c r="E32" s="6" t="s">
        <v>73</v>
      </c>
      <c r="F32" s="5" t="s">
        <v>88</v>
      </c>
      <c r="G32" s="6" t="s">
        <v>87</v>
      </c>
      <c r="H32" s="5" t="str">
        <f>"000081"</f>
        <v>000081</v>
      </c>
      <c r="I32" s="4">
        <v>43019</v>
      </c>
      <c r="J32" s="5" t="str">
        <f>"000031"</f>
        <v>000031</v>
      </c>
      <c r="K32" s="4">
        <v>43131</v>
      </c>
      <c r="L32" s="5" t="str">
        <f>"000090"</f>
        <v>000090</v>
      </c>
      <c r="M32" s="4">
        <v>43131</v>
      </c>
      <c r="N32" s="5">
        <v>17</v>
      </c>
      <c r="O32" s="5" t="str">
        <f>"006540"</f>
        <v>006540</v>
      </c>
      <c r="P32" s="4">
        <v>43383</v>
      </c>
      <c r="Q32" s="7">
        <v>14.926</v>
      </c>
      <c r="R32" s="7">
        <v>0.71650000000000003</v>
      </c>
      <c r="S32" s="7">
        <v>14.2095</v>
      </c>
      <c r="T32" s="5">
        <v>241</v>
      </c>
      <c r="U32" s="4">
        <v>43389</v>
      </c>
      <c r="V32" s="5">
        <v>9742855442</v>
      </c>
      <c r="W32" s="6" t="s">
        <v>62</v>
      </c>
      <c r="X32" s="5" t="s">
        <v>31</v>
      </c>
      <c r="Y32" s="6" t="s">
        <v>32</v>
      </c>
      <c r="Z32" s="5" t="s">
        <v>70</v>
      </c>
      <c r="AA32" s="6" t="s">
        <v>69</v>
      </c>
      <c r="AB32" s="7">
        <f>Q32/100</f>
        <v>0.14926</v>
      </c>
      <c r="AD32" s="8"/>
      <c r="AF32" s="8"/>
      <c r="AG32" s="8"/>
    </row>
    <row r="33" spans="1:33" x14ac:dyDescent="0.2">
      <c r="A33" s="12">
        <v>7023</v>
      </c>
      <c r="B33" s="13" t="s">
        <v>39</v>
      </c>
      <c r="C33" s="13">
        <v>43403</v>
      </c>
      <c r="D33" s="5">
        <v>144</v>
      </c>
      <c r="E33" s="6" t="s">
        <v>73</v>
      </c>
      <c r="F33" s="5" t="s">
        <v>86</v>
      </c>
      <c r="G33" s="6" t="s">
        <v>85</v>
      </c>
      <c r="H33" s="5" t="str">
        <f>"000052"</f>
        <v>000052</v>
      </c>
      <c r="I33" s="4">
        <v>43191</v>
      </c>
      <c r="J33" s="5" t="str">
        <f>"000020"</f>
        <v>000020</v>
      </c>
      <c r="K33" s="4">
        <v>42884</v>
      </c>
      <c r="L33" s="5" t="str">
        <f>"000054"</f>
        <v>000054</v>
      </c>
      <c r="M33" s="4">
        <v>42884</v>
      </c>
      <c r="N33" s="5">
        <v>17</v>
      </c>
      <c r="O33" s="5" t="str">
        <f>"007021"</f>
        <v>007021</v>
      </c>
      <c r="P33" s="4">
        <v>43400</v>
      </c>
      <c r="Q33" s="7">
        <v>48.954999999999998</v>
      </c>
      <c r="R33" s="7">
        <v>6.9790000000000001</v>
      </c>
      <c r="S33" s="7">
        <v>41.975999999999999</v>
      </c>
      <c r="T33" s="5">
        <v>255</v>
      </c>
      <c r="U33" s="4">
        <v>43403</v>
      </c>
      <c r="V33" s="5">
        <v>9742855442</v>
      </c>
      <c r="W33" s="6" t="s">
        <v>43</v>
      </c>
      <c r="X33" s="5" t="s">
        <v>55</v>
      </c>
      <c r="Y33" s="6" t="s">
        <v>54</v>
      </c>
      <c r="Z33" s="5" t="s">
        <v>70</v>
      </c>
      <c r="AA33" s="6" t="s">
        <v>69</v>
      </c>
      <c r="AB33" s="7">
        <f>Q33/100</f>
        <v>0.48954999999999999</v>
      </c>
      <c r="AD33" s="8"/>
      <c r="AF33" s="8"/>
      <c r="AG33" s="8"/>
    </row>
    <row r="34" spans="1:33" x14ac:dyDescent="0.2">
      <c r="A34" s="12">
        <v>7108</v>
      </c>
      <c r="B34" s="13" t="s">
        <v>39</v>
      </c>
      <c r="C34" s="13">
        <v>43404</v>
      </c>
      <c r="D34" s="5">
        <v>144</v>
      </c>
      <c r="E34" s="6" t="s">
        <v>73</v>
      </c>
      <c r="F34" s="5" t="s">
        <v>84</v>
      </c>
      <c r="G34" s="6" t="s">
        <v>83</v>
      </c>
      <c r="H34" s="5" t="str">
        <f>"000156"</f>
        <v>000156</v>
      </c>
      <c r="I34" s="4">
        <v>43130</v>
      </c>
      <c r="J34" s="5" t="str">
        <f>"000124"</f>
        <v>000124</v>
      </c>
      <c r="K34" s="4">
        <v>43372</v>
      </c>
      <c r="L34" s="5" t="str">
        <f>"000124"</f>
        <v>000124</v>
      </c>
      <c r="M34" s="4">
        <v>43372</v>
      </c>
      <c r="N34" s="5">
        <v>17</v>
      </c>
      <c r="O34" s="5" t="str">
        <f>"007097"</f>
        <v>007097</v>
      </c>
      <c r="P34" s="4">
        <v>43402</v>
      </c>
      <c r="Q34" s="7">
        <v>24.91075</v>
      </c>
      <c r="R34" s="7">
        <v>1.2704599999999999</v>
      </c>
      <c r="S34" s="7">
        <v>23.64029</v>
      </c>
      <c r="T34" s="5">
        <v>258</v>
      </c>
      <c r="U34" s="4">
        <v>43404</v>
      </c>
      <c r="V34" s="5">
        <v>9980944408</v>
      </c>
      <c r="W34" s="6" t="s">
        <v>82</v>
      </c>
      <c r="X34" s="5" t="s">
        <v>41</v>
      </c>
      <c r="Y34" s="6" t="s">
        <v>40</v>
      </c>
      <c r="Z34" s="5" t="s">
        <v>61</v>
      </c>
      <c r="AA34" s="6" t="s">
        <v>60</v>
      </c>
      <c r="AB34" s="7">
        <f>Q34/100</f>
        <v>0.24910750000000001</v>
      </c>
      <c r="AD34" s="8"/>
      <c r="AF34" s="8"/>
      <c r="AG34" s="8"/>
    </row>
    <row r="35" spans="1:33" x14ac:dyDescent="0.2">
      <c r="A35" s="12">
        <v>7109</v>
      </c>
      <c r="B35" s="13" t="s">
        <v>39</v>
      </c>
      <c r="C35" s="13">
        <v>43404</v>
      </c>
      <c r="D35" s="5">
        <v>144</v>
      </c>
      <c r="E35" s="6" t="s">
        <v>73</v>
      </c>
      <c r="F35" s="5" t="s">
        <v>81</v>
      </c>
      <c r="G35" s="6" t="s">
        <v>80</v>
      </c>
      <c r="H35" s="5" t="str">
        <f>"000115"</f>
        <v>000115</v>
      </c>
      <c r="I35" s="4">
        <v>43239</v>
      </c>
      <c r="J35" s="5" t="str">
        <f>"000007"</f>
        <v>000007</v>
      </c>
      <c r="K35" s="4">
        <v>43259</v>
      </c>
      <c r="L35" s="5" t="str">
        <f>"000015"</f>
        <v>000015</v>
      </c>
      <c r="M35" s="4">
        <v>43265</v>
      </c>
      <c r="N35" s="5">
        <v>18</v>
      </c>
      <c r="O35" s="5" t="str">
        <f>"007032"</f>
        <v>007032</v>
      </c>
      <c r="P35" s="4">
        <v>43400</v>
      </c>
      <c r="Q35" s="7">
        <v>14.989000000000001</v>
      </c>
      <c r="R35" s="7">
        <v>1.6117999999999999</v>
      </c>
      <c r="S35" s="7">
        <v>13.3772</v>
      </c>
      <c r="T35" s="5">
        <v>260</v>
      </c>
      <c r="U35" s="4">
        <v>43404</v>
      </c>
      <c r="V35" s="5">
        <v>9742855452</v>
      </c>
      <c r="W35" s="6" t="s">
        <v>79</v>
      </c>
      <c r="X35" s="5" t="s">
        <v>53</v>
      </c>
      <c r="Y35" s="6" t="s">
        <v>52</v>
      </c>
      <c r="Z35" s="5" t="s">
        <v>70</v>
      </c>
      <c r="AA35" s="6" t="s">
        <v>69</v>
      </c>
      <c r="AB35" s="7">
        <f>Q35/100</f>
        <v>0.14989</v>
      </c>
      <c r="AD35" s="8"/>
      <c r="AF35" s="8"/>
      <c r="AG35" s="8"/>
    </row>
    <row r="36" spans="1:33" x14ac:dyDescent="0.2">
      <c r="A36" s="12">
        <v>7392</v>
      </c>
      <c r="B36" s="13" t="s">
        <v>49</v>
      </c>
      <c r="C36" s="13">
        <v>43427</v>
      </c>
      <c r="D36" s="5">
        <v>144</v>
      </c>
      <c r="E36" s="6" t="s">
        <v>73</v>
      </c>
      <c r="F36" s="5" t="s">
        <v>78</v>
      </c>
      <c r="G36" s="6" t="s">
        <v>77</v>
      </c>
      <c r="H36" s="5" t="str">
        <f>"000150"</f>
        <v>000150</v>
      </c>
      <c r="I36" s="4">
        <v>43370</v>
      </c>
      <c r="J36" s="5" t="str">
        <f>"000026"</f>
        <v>000026</v>
      </c>
      <c r="K36" s="4">
        <v>43396</v>
      </c>
      <c r="L36" s="5" t="str">
        <f>"000063"</f>
        <v>000063</v>
      </c>
      <c r="M36" s="4">
        <v>43404</v>
      </c>
      <c r="N36" s="5">
        <v>18</v>
      </c>
      <c r="O36" s="5" t="str">
        <f>"007517"</f>
        <v>007517</v>
      </c>
      <c r="P36" s="4">
        <v>43426</v>
      </c>
      <c r="Q36" s="7">
        <v>7.6429999999999998</v>
      </c>
      <c r="R36" s="7">
        <v>0.47899999999999998</v>
      </c>
      <c r="S36" s="7">
        <v>7.1639999999999997</v>
      </c>
      <c r="T36" s="5">
        <v>272</v>
      </c>
      <c r="U36" s="4">
        <v>43427</v>
      </c>
      <c r="V36" s="5">
        <v>9742855442</v>
      </c>
      <c r="W36" s="6" t="s">
        <v>76</v>
      </c>
      <c r="X36" s="5" t="s">
        <v>51</v>
      </c>
      <c r="Y36" s="6" t="s">
        <v>50</v>
      </c>
      <c r="Z36" s="5" t="s">
        <v>70</v>
      </c>
      <c r="AA36" s="6" t="s">
        <v>69</v>
      </c>
      <c r="AB36" s="7">
        <f>Q36/100</f>
        <v>7.6429999999999998E-2</v>
      </c>
      <c r="AD36" s="8"/>
      <c r="AF36" s="8"/>
      <c r="AG36" s="8"/>
    </row>
    <row r="37" spans="1:33" x14ac:dyDescent="0.2">
      <c r="A37" s="12">
        <v>7393</v>
      </c>
      <c r="B37" s="13" t="s">
        <v>49</v>
      </c>
      <c r="C37" s="13">
        <v>43427</v>
      </c>
      <c r="D37" s="5">
        <v>144</v>
      </c>
      <c r="E37" s="6" t="s">
        <v>73</v>
      </c>
      <c r="F37" s="5" t="s">
        <v>75</v>
      </c>
      <c r="G37" s="6" t="s">
        <v>74</v>
      </c>
      <c r="H37" s="5" t="str">
        <f>"000094"</f>
        <v>000094</v>
      </c>
      <c r="I37" s="4">
        <v>43383</v>
      </c>
      <c r="J37" s="5" t="str">
        <f>"000133"</f>
        <v>000133</v>
      </c>
      <c r="K37" s="4">
        <v>43409</v>
      </c>
      <c r="L37" s="5" t="str">
        <f>"000134"</f>
        <v>000134</v>
      </c>
      <c r="M37" s="4">
        <v>43409</v>
      </c>
      <c r="N37" s="5">
        <v>18</v>
      </c>
      <c r="O37" s="5" t="str">
        <f>"007540"</f>
        <v>007540</v>
      </c>
      <c r="P37" s="4">
        <v>43426</v>
      </c>
      <c r="Q37" s="7">
        <v>9.9992599999999996</v>
      </c>
      <c r="R37" s="7">
        <v>1.23848</v>
      </c>
      <c r="S37" s="7">
        <v>8.7607800000000005</v>
      </c>
      <c r="T37" s="5">
        <v>272</v>
      </c>
      <c r="U37" s="4">
        <v>43427</v>
      </c>
      <c r="V37" s="5">
        <v>0</v>
      </c>
      <c r="W37" s="6" t="s">
        <v>66</v>
      </c>
      <c r="X37" s="5" t="s">
        <v>59</v>
      </c>
      <c r="Y37" s="6" t="s">
        <v>58</v>
      </c>
      <c r="Z37" s="5" t="s">
        <v>61</v>
      </c>
      <c r="AA37" s="6" t="s">
        <v>60</v>
      </c>
      <c r="AB37" s="7">
        <f>Q37/100</f>
        <v>9.9992600000000001E-2</v>
      </c>
      <c r="AD37" s="8"/>
      <c r="AF37" s="8"/>
      <c r="AG37" s="8"/>
    </row>
    <row r="38" spans="1:33" x14ac:dyDescent="0.2">
      <c r="A38" s="12">
        <v>7575</v>
      </c>
      <c r="B38" s="13" t="s">
        <v>38</v>
      </c>
      <c r="C38" s="13">
        <v>43437</v>
      </c>
      <c r="D38" s="5">
        <v>144</v>
      </c>
      <c r="E38" s="6" t="s">
        <v>73</v>
      </c>
      <c r="F38" s="5" t="s">
        <v>72</v>
      </c>
      <c r="G38" s="6" t="s">
        <v>71</v>
      </c>
      <c r="H38" s="5" t="str">
        <f>"000049"</f>
        <v>000049</v>
      </c>
      <c r="I38" s="4">
        <v>42660</v>
      </c>
      <c r="J38" s="5" t="str">
        <f>"000035"</f>
        <v>000035</v>
      </c>
      <c r="K38" s="4">
        <v>42884</v>
      </c>
      <c r="L38" s="5" t="str">
        <f>"000065"</f>
        <v>000065</v>
      </c>
      <c r="M38" s="4">
        <v>42886</v>
      </c>
      <c r="N38" s="5">
        <v>17</v>
      </c>
      <c r="O38" s="5" t="str">
        <f>"007432"</f>
        <v>007432</v>
      </c>
      <c r="P38" s="4">
        <v>43421</v>
      </c>
      <c r="Q38" s="7">
        <v>48.978000000000002</v>
      </c>
      <c r="R38" s="7">
        <v>6.8532000000000002</v>
      </c>
      <c r="S38" s="7">
        <v>42.1248</v>
      </c>
      <c r="T38" s="5">
        <v>279</v>
      </c>
      <c r="U38" s="4">
        <v>43437</v>
      </c>
      <c r="V38" s="5">
        <v>9448040740</v>
      </c>
      <c r="W38" s="6" t="s">
        <v>65</v>
      </c>
      <c r="X38" s="5" t="s">
        <v>55</v>
      </c>
      <c r="Y38" s="6" t="s">
        <v>54</v>
      </c>
      <c r="Z38" s="5" t="s">
        <v>70</v>
      </c>
      <c r="AA38" s="6" t="s">
        <v>69</v>
      </c>
      <c r="AB38" s="7">
        <f>Q38/100</f>
        <v>0.48977999999999999</v>
      </c>
      <c r="AD38" s="8"/>
      <c r="AF38" s="8"/>
      <c r="AG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2019-01-17T09:14:21Z</dcterms:modified>
</cp:coreProperties>
</file>