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J2" i="1"/>
  <c r="L2" i="1"/>
  <c r="O2" i="1"/>
  <c r="H3" i="1"/>
  <c r="J3" i="1"/>
  <c r="L3" i="1"/>
  <c r="O3" i="1"/>
  <c r="H4" i="1"/>
  <c r="J4" i="1"/>
  <c r="L4" i="1"/>
  <c r="O4" i="1"/>
  <c r="H5" i="1"/>
  <c r="J5" i="1"/>
  <c r="L5" i="1"/>
  <c r="O5" i="1"/>
  <c r="H6" i="1"/>
  <c r="J6" i="1"/>
  <c r="L6" i="1"/>
  <c r="O6" i="1"/>
  <c r="H7" i="1"/>
  <c r="J7" i="1"/>
  <c r="L7" i="1"/>
  <c r="O7" i="1"/>
  <c r="H8" i="1"/>
  <c r="J8" i="1"/>
  <c r="L8" i="1"/>
  <c r="O8" i="1"/>
  <c r="H9" i="1"/>
  <c r="J9" i="1"/>
  <c r="L9" i="1"/>
  <c r="O9" i="1"/>
  <c r="H10" i="1"/>
  <c r="J10" i="1"/>
  <c r="L10" i="1"/>
  <c r="O10" i="1"/>
  <c r="H11" i="1"/>
  <c r="J11" i="1"/>
  <c r="L11" i="1"/>
  <c r="O11" i="1"/>
  <c r="H12" i="1"/>
  <c r="J12" i="1"/>
  <c r="L12" i="1"/>
  <c r="O12" i="1"/>
  <c r="H13" i="1"/>
  <c r="J13" i="1"/>
  <c r="L13" i="1"/>
  <c r="O13" i="1"/>
  <c r="H14" i="1"/>
  <c r="J14" i="1"/>
  <c r="L14" i="1"/>
  <c r="O14" i="1"/>
  <c r="H15" i="1"/>
  <c r="J15" i="1"/>
  <c r="L15" i="1"/>
  <c r="O15" i="1"/>
  <c r="AB15" i="1"/>
  <c r="H16" i="1"/>
  <c r="J16" i="1"/>
  <c r="L16" i="1"/>
  <c r="O16" i="1"/>
  <c r="AB16" i="1"/>
  <c r="H17" i="1"/>
  <c r="J17" i="1"/>
  <c r="L17" i="1"/>
  <c r="O17" i="1"/>
  <c r="AB17" i="1"/>
  <c r="H18" i="1"/>
  <c r="J18" i="1"/>
  <c r="L18" i="1"/>
  <c r="O18" i="1"/>
  <c r="AB18" i="1"/>
  <c r="H19" i="1"/>
  <c r="J19" i="1"/>
  <c r="L19" i="1"/>
  <c r="O19" i="1"/>
  <c r="AB19" i="1"/>
</calcChain>
</file>

<file path=xl/sharedStrings.xml><?xml version="1.0" encoding="utf-8"?>
<sst xmlns="http://schemas.openxmlformats.org/spreadsheetml/2006/main" count="190" uniqueCount="111">
  <si>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</si>
  <si>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</si>
  <si>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</si>
  <si>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</si>
  <si>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</si>
  <si>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</si>
  <si>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</si>
  <si>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</si>
  <si>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</si>
  <si>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</si>
  <si>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</si>
  <si>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</si>
  <si>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</si>
  <si>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</si>
  <si>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</si>
  <si>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</si>
  <si>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</si>
  <si>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</si>
  <si>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</si>
  <si>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</si>
  <si>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</si>
  <si>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</si>
  <si>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</si>
  <si>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</si>
  <si>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</si>
  <si>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</si>
  <si>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</si>
  <si>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</si>
  <si>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August</t>
  </si>
  <si>
    <t>P1771</t>
  </si>
  <si>
    <t>Zone Works - POW Works</t>
  </si>
  <si>
    <t>July</t>
  </si>
  <si>
    <t>May</t>
  </si>
  <si>
    <t>September</t>
  </si>
  <si>
    <t>P3110</t>
  </si>
  <si>
    <t>14th Finance Commission Grant Works</t>
  </si>
  <si>
    <t>December</t>
  </si>
  <si>
    <t>April</t>
  </si>
  <si>
    <t>KRIDL</t>
  </si>
  <si>
    <t>Water Supply New Areas</t>
  </si>
  <si>
    <t>P1802</t>
  </si>
  <si>
    <t>June</t>
  </si>
  <si>
    <t>14th Fin  -Maintenance of Cremotorium, Burial Grounds</t>
  </si>
  <si>
    <t>P3291</t>
  </si>
  <si>
    <t>14th Finance Commission Works - General Public ToiletandSeptage Maintenance</t>
  </si>
  <si>
    <t>P3294</t>
  </si>
  <si>
    <t>November</t>
  </si>
  <si>
    <t>14th Finance Commission Grants - SWD Works</t>
  </si>
  <si>
    <t>P3297</t>
  </si>
  <si>
    <t>14th Finance Commission Works - Drinking Water</t>
  </si>
  <si>
    <t>P3293</t>
  </si>
  <si>
    <t>M and R to Pumpsets, Lifts, DG Sets, Wireless sets and Internal Telephone Exchange</t>
  </si>
  <si>
    <t>P0303</t>
  </si>
  <si>
    <t xml:space="preserve"> Executive Engineer Electrical South Zone</t>
  </si>
  <si>
    <t>ddo258</t>
  </si>
  <si>
    <t>Afzal Pasha</t>
  </si>
  <si>
    <t>Manjunath dasi naik</t>
  </si>
  <si>
    <t>Niharika Electricals</t>
  </si>
  <si>
    <t>M and R to Electrical Crematoria</t>
  </si>
  <si>
    <t>P0287</t>
  </si>
  <si>
    <t>R Kumaraswamy</t>
  </si>
  <si>
    <t>Sampanna Sathish</t>
  </si>
  <si>
    <t>Sampanna Satish</t>
  </si>
  <si>
    <t xml:space="preserve"> Assistant Executive Engineer Hombegowda Nagar South Zone</t>
  </si>
  <si>
    <t>ddo425</t>
  </si>
  <si>
    <t>Maintenance and repairs of borewell in surounding area in ward no 145</t>
  </si>
  <si>
    <t>145-18-000001</t>
  </si>
  <si>
    <t>Hombegowda Nagara</t>
  </si>
  <si>
    <t>Maintenance of ward office  in ward no 145</t>
  </si>
  <si>
    <t>145-18-000021</t>
  </si>
  <si>
    <t xml:space="preserve">Manoj C </t>
  </si>
  <si>
    <t>Maintenance of public toilet  in ward no 145</t>
  </si>
  <si>
    <t>145-18-000024</t>
  </si>
  <si>
    <t>C Balaraj</t>
  </si>
  <si>
    <t>Resetting of drains culverts and kerbs and painting  on Narayanapura toVivekanagarBridge in ward No: 145</t>
  </si>
  <si>
    <t>145-17-000012</t>
  </si>
  <si>
    <t>Ramesh B</t>
  </si>
  <si>
    <t>Engagement of Gangman and Hiring of Tractor Tippers for cleaning and Maintenance of road side drains and other cleaning works in  works in ward no145</t>
  </si>
  <si>
    <t>145-17-000039</t>
  </si>
  <si>
    <t>Manoj C</t>
  </si>
  <si>
    <t>Providing and Laying Cement Concrete work in Badavara Sangha and Lakkasandra in ward No: 145</t>
  </si>
  <si>
    <t>145-17-000013</t>
  </si>
  <si>
    <t>Drilling Borewells and providing water supply connections to Water scarcity area in ward no 145</t>
  </si>
  <si>
    <t>145-17-000086</t>
  </si>
  <si>
    <t>Janardhan.D.K. (M/s. Devi Electircals)</t>
  </si>
  <si>
    <t>Electrical repairs to Wilson Garden Electrical Crematorium in Ward No 145</t>
  </si>
  <si>
    <t>145-17-000025</t>
  </si>
  <si>
    <t>B Ramesh</t>
  </si>
  <si>
    <t>Silt and Tractor in Ward No.145</t>
  </si>
  <si>
    <t>145-16-000004</t>
  </si>
  <si>
    <t>Improvement to drain and footpath Hombegowdanagara Surrounding in ward no 145</t>
  </si>
  <si>
    <t>145-18-000027</t>
  </si>
  <si>
    <t>m/s. Devi Electricals (Janardhan.D.K)</t>
  </si>
  <si>
    <t>Annual Electrical Maintenance of Wilson Garden Electric Crematorium in Hombegowdanagara Ward No 145.</t>
  </si>
  <si>
    <t>145-17-000024</t>
  </si>
  <si>
    <t>A V Ravindra</t>
  </si>
  <si>
    <t>Annual Maintenance and specialrepairs for BBMP Building in ward No: 145 (Existing Building of Engineers Querters and Maternity Hospital premeses)</t>
  </si>
  <si>
    <t>145-17-000016</t>
  </si>
  <si>
    <t>Pot Hole filling in ward No: 145 (Asphalt and concrete)</t>
  </si>
  <si>
    <t>145-17-000005</t>
  </si>
  <si>
    <t>Providing drinking water works in ward no 145</t>
  </si>
  <si>
    <t>145-18-000023</t>
  </si>
  <si>
    <t>Providing tubular poles and SV fittings near family court in Siddiah Road in Ward No 145.</t>
  </si>
  <si>
    <t>145-16-000018</t>
  </si>
  <si>
    <t>A.C. Ramesh (SMG Electricals)</t>
  </si>
  <si>
    <t>Repairs to furnaces and other electrical repairs in Wilson Garden Electric Crematorium in Hombegowdanagara Ward No 145.</t>
  </si>
  <si>
    <t>145-16-000016</t>
  </si>
  <si>
    <t>Reconditioning of drains, culverts and laying of kerb stones and painting to all 12th cross 5th main and CC road to 2nd main and 3rd main Chinnaiahana palya in ward No 145</t>
  </si>
  <si>
    <t>145-16-000009</t>
  </si>
  <si>
    <t>Reconditioning of drains, culverts and laying of kerb stones and painting to all 5th A and 6th main chinnaiahana palya opp Masjid in ward No 145</t>
  </si>
  <si>
    <t>145-16-000008</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</si>
</sst>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9"/>
  <sheetViews>
    <sheetView tabSelected="1" workbookViewId="0">
      <selection activeCell="A2" sqref="A2:XFD19"/>
    </sheetView>
  </sheetViews>
  <sheetFormatPr defaultRowHeight="12.75" x14ac:dyDescent="0.2"/>
  <cols>
    <col min="1" max="1" width="5.42578125" style="9" bestFit="1" customWidth="1"/>
    <col min="2" max="2" width="9.140625" style="9"/>
    <col min="3" max="3" width="9.5703125" style="9" bestFit="1" customWidth="1"/>
    <col min="4" max="4" width="8.42578125" style="9" bestFit="1" customWidth="1"/>
    <col min="5" max="5" width="16.28515625" style="10" bestFit="1" customWidth="1"/>
    <col min="6" max="6" width="13.28515625" style="10" bestFit="1" customWidth="1"/>
    <col min="7" max="7" width="29.7109375" style="10" customWidth="1"/>
    <col min="8"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435</v>
      </c>
      <c r="B2" s="13" t="s">
        <v>37</v>
      </c>
      <c r="C2" s="13">
        <v>43200</v>
      </c>
      <c r="D2" s="5">
        <v>145</v>
      </c>
      <c r="E2" s="6" t="s">
        <v>67</v>
      </c>
      <c r="F2" s="5" t="s">
        <v>110</v>
      </c>
      <c r="G2" s="6" t="s">
        <v>109</v>
      </c>
      <c r="H2" s="5" t="str">
        <f>"000019"</f>
        <v>000019</v>
      </c>
      <c r="I2" s="4">
        <v>42549</v>
      </c>
      <c r="J2" s="5" t="str">
        <f>"000071"</f>
        <v>000071</v>
      </c>
      <c r="K2" s="4">
        <v>42580</v>
      </c>
      <c r="L2" s="5" t="str">
        <f>"000139"</f>
        <v>000139</v>
      </c>
      <c r="M2" s="4">
        <v>42580</v>
      </c>
      <c r="N2" s="5">
        <v>16</v>
      </c>
      <c r="O2" s="5" t="str">
        <f>"011010"</f>
        <v>011010</v>
      </c>
      <c r="P2" s="4">
        <v>43187</v>
      </c>
      <c r="Q2" s="7">
        <v>18.465</v>
      </c>
      <c r="R2" s="7">
        <v>2.444</v>
      </c>
      <c r="S2" s="7">
        <v>16.021000000000001</v>
      </c>
      <c r="T2" s="5">
        <v>9</v>
      </c>
      <c r="U2" s="4">
        <v>43200</v>
      </c>
      <c r="V2" s="5">
        <v>9448040740</v>
      </c>
      <c r="W2" s="6" t="s">
        <v>61</v>
      </c>
      <c r="X2" s="5" t="s">
        <v>29</v>
      </c>
      <c r="Y2" s="6" t="s">
        <v>30</v>
      </c>
      <c r="Z2" s="5" t="s">
        <v>64</v>
      </c>
      <c r="AA2" s="6" t="s">
        <v>63</v>
      </c>
      <c r="AB2" s="7">
        <v>0.18465000000000001</v>
      </c>
      <c r="AD2" s="8"/>
      <c r="AF2" s="8"/>
      <c r="AG2" s="8"/>
    </row>
    <row r="3" spans="1:33" x14ac:dyDescent="0.2">
      <c r="A3" s="12">
        <v>1235</v>
      </c>
      <c r="B3" s="13" t="s">
        <v>32</v>
      </c>
      <c r="C3" s="13">
        <v>43238</v>
      </c>
      <c r="D3" s="5">
        <v>145</v>
      </c>
      <c r="E3" s="6" t="s">
        <v>67</v>
      </c>
      <c r="F3" s="5" t="s">
        <v>108</v>
      </c>
      <c r="G3" s="6" t="s">
        <v>107</v>
      </c>
      <c r="H3" s="5" t="str">
        <f>"000018"</f>
        <v>000018</v>
      </c>
      <c r="I3" s="4">
        <v>42549</v>
      </c>
      <c r="J3" s="5" t="str">
        <f>"000078"</f>
        <v>000078</v>
      </c>
      <c r="K3" s="4">
        <v>42607</v>
      </c>
      <c r="L3" s="5" t="str">
        <f>"000166"</f>
        <v>000166</v>
      </c>
      <c r="M3" s="4">
        <v>42613</v>
      </c>
      <c r="N3" s="5">
        <v>16</v>
      </c>
      <c r="O3" s="5" t="str">
        <f>"001465"</f>
        <v>001465</v>
      </c>
      <c r="P3" s="4">
        <v>43236</v>
      </c>
      <c r="Q3" s="7">
        <v>13.488</v>
      </c>
      <c r="R3" s="7">
        <v>1.796</v>
      </c>
      <c r="S3" s="7">
        <v>11.692</v>
      </c>
      <c r="T3" s="5">
        <v>52</v>
      </c>
      <c r="U3" s="4">
        <v>43238</v>
      </c>
      <c r="V3" s="5">
        <v>9448040740</v>
      </c>
      <c r="W3" s="6" t="s">
        <v>62</v>
      </c>
      <c r="X3" s="5" t="s">
        <v>29</v>
      </c>
      <c r="Y3" s="6" t="s">
        <v>30</v>
      </c>
      <c r="Z3" s="5" t="s">
        <v>64</v>
      </c>
      <c r="AA3" s="6" t="s">
        <v>63</v>
      </c>
      <c r="AB3" s="7">
        <v>0.13488</v>
      </c>
      <c r="AD3" s="8"/>
      <c r="AF3" s="8"/>
      <c r="AG3" s="8"/>
    </row>
    <row r="4" spans="1:33" x14ac:dyDescent="0.2">
      <c r="A4" s="12">
        <v>1675</v>
      </c>
      <c r="B4" s="13" t="s">
        <v>41</v>
      </c>
      <c r="C4" s="13">
        <v>43252</v>
      </c>
      <c r="D4" s="5">
        <v>145</v>
      </c>
      <c r="E4" s="6" t="s">
        <v>67</v>
      </c>
      <c r="F4" s="5" t="s">
        <v>106</v>
      </c>
      <c r="G4" s="6" t="s">
        <v>105</v>
      </c>
      <c r="H4" s="5" t="str">
        <f>"000273"</f>
        <v>000273</v>
      </c>
      <c r="I4" s="4">
        <v>43191</v>
      </c>
      <c r="J4" s="5" t="str">
        <f>"000103"</f>
        <v>000103</v>
      </c>
      <c r="K4" s="4">
        <v>42791</v>
      </c>
      <c r="L4" s="5" t="str">
        <f>"000273"</f>
        <v>000273</v>
      </c>
      <c r="M4" s="4">
        <v>42791</v>
      </c>
      <c r="N4" s="5">
        <v>16</v>
      </c>
      <c r="O4" s="5" t="str">
        <f>"001915"</f>
        <v>001915</v>
      </c>
      <c r="P4" s="4">
        <v>43246</v>
      </c>
      <c r="Q4" s="7">
        <v>3.9520499999999998</v>
      </c>
      <c r="R4" s="7">
        <v>0.28059000000000001</v>
      </c>
      <c r="S4" s="7">
        <v>3.6714600000000002</v>
      </c>
      <c r="T4" s="5">
        <v>64</v>
      </c>
      <c r="U4" s="4">
        <v>43252</v>
      </c>
      <c r="V4" s="5">
        <v>0</v>
      </c>
      <c r="W4" s="6" t="s">
        <v>104</v>
      </c>
      <c r="X4" s="5" t="s">
        <v>59</v>
      </c>
      <c r="Y4" s="6" t="s">
        <v>58</v>
      </c>
      <c r="Z4" s="5" t="s">
        <v>54</v>
      </c>
      <c r="AA4" s="6" t="s">
        <v>53</v>
      </c>
      <c r="AB4" s="7">
        <v>3.95205E-2</v>
      </c>
      <c r="AD4" s="8"/>
      <c r="AF4" s="8"/>
      <c r="AG4" s="8"/>
    </row>
    <row r="5" spans="1:33" x14ac:dyDescent="0.2">
      <c r="A5" s="12">
        <v>1880</v>
      </c>
      <c r="B5" s="13" t="s">
        <v>41</v>
      </c>
      <c r="C5" s="13">
        <v>43257</v>
      </c>
      <c r="D5" s="5">
        <v>145</v>
      </c>
      <c r="E5" s="6" t="s">
        <v>67</v>
      </c>
      <c r="F5" s="5" t="s">
        <v>103</v>
      </c>
      <c r="G5" s="6" t="s">
        <v>102</v>
      </c>
      <c r="H5" s="5" t="str">
        <f>"000050"</f>
        <v>000050</v>
      </c>
      <c r="I5" s="4">
        <v>42558</v>
      </c>
      <c r="J5" s="5" t="str">
        <f>"000062"</f>
        <v>000062</v>
      </c>
      <c r="K5" s="4">
        <v>42625</v>
      </c>
      <c r="L5" s="5" t="str">
        <f>"000194"</f>
        <v>000194</v>
      </c>
      <c r="M5" s="4">
        <v>42625</v>
      </c>
      <c r="N5" s="5">
        <v>16</v>
      </c>
      <c r="O5" s="5" t="str">
        <f>"002150"</f>
        <v>002150</v>
      </c>
      <c r="P5" s="4">
        <v>43255</v>
      </c>
      <c r="Q5" s="7">
        <v>0.74304999999999999</v>
      </c>
      <c r="R5" s="7">
        <v>8.9899999999999994E-2</v>
      </c>
      <c r="S5" s="7">
        <v>0.65315000000000001</v>
      </c>
      <c r="T5" s="5">
        <v>71</v>
      </c>
      <c r="U5" s="4">
        <v>43257</v>
      </c>
      <c r="V5" s="5">
        <v>9535883355</v>
      </c>
      <c r="W5" s="6" t="s">
        <v>57</v>
      </c>
      <c r="X5" s="5" t="s">
        <v>52</v>
      </c>
      <c r="Y5" s="6" t="s">
        <v>51</v>
      </c>
      <c r="Z5" s="5" t="s">
        <v>54</v>
      </c>
      <c r="AA5" s="6" t="s">
        <v>53</v>
      </c>
      <c r="AB5" s="7">
        <v>7.4304999999999996E-3</v>
      </c>
      <c r="AD5" s="8"/>
      <c r="AF5" s="8"/>
      <c r="AG5" s="8"/>
    </row>
    <row r="6" spans="1:33" x14ac:dyDescent="0.2">
      <c r="A6" s="12">
        <v>1881</v>
      </c>
      <c r="B6" s="13" t="s">
        <v>41</v>
      </c>
      <c r="C6" s="13">
        <v>43257</v>
      </c>
      <c r="D6" s="5">
        <v>145</v>
      </c>
      <c r="E6" s="6" t="s">
        <v>67</v>
      </c>
      <c r="F6" s="5" t="s">
        <v>101</v>
      </c>
      <c r="G6" s="6" t="s">
        <v>100</v>
      </c>
      <c r="H6" s="5" t="str">
        <f>"000123"</f>
        <v>000123</v>
      </c>
      <c r="I6" s="4">
        <v>43191</v>
      </c>
      <c r="J6" s="5" t="str">
        <f>"000037"</f>
        <v>000037</v>
      </c>
      <c r="K6" s="4">
        <v>43154</v>
      </c>
      <c r="L6" s="5" t="str">
        <f>"000101"</f>
        <v>000101</v>
      </c>
      <c r="M6" s="4">
        <v>43161</v>
      </c>
      <c r="N6" s="5">
        <v>18</v>
      </c>
      <c r="O6" s="5" t="str">
        <f>"002021"</f>
        <v>002021</v>
      </c>
      <c r="P6" s="4">
        <v>43248</v>
      </c>
      <c r="Q6" s="7">
        <v>19.920000000000002</v>
      </c>
      <c r="R6" s="7">
        <v>1.8208</v>
      </c>
      <c r="S6" s="7">
        <v>18.0992</v>
      </c>
      <c r="T6" s="5">
        <v>72</v>
      </c>
      <c r="U6" s="4">
        <v>43257</v>
      </c>
      <c r="V6" s="5">
        <v>9742855442</v>
      </c>
      <c r="W6" s="6" t="s">
        <v>38</v>
      </c>
      <c r="X6" s="5" t="s">
        <v>50</v>
      </c>
      <c r="Y6" s="6" t="s">
        <v>49</v>
      </c>
      <c r="Z6" s="5" t="s">
        <v>64</v>
      </c>
      <c r="AA6" s="6" t="s">
        <v>63</v>
      </c>
      <c r="AB6" s="7">
        <v>0.19920000000000002</v>
      </c>
      <c r="AD6" s="8"/>
      <c r="AF6" s="8"/>
      <c r="AG6" s="8"/>
    </row>
    <row r="7" spans="1:33" x14ac:dyDescent="0.2">
      <c r="A7" s="12">
        <v>2361</v>
      </c>
      <c r="B7" s="13" t="s">
        <v>41</v>
      </c>
      <c r="C7" s="13">
        <v>43269</v>
      </c>
      <c r="D7" s="5">
        <v>145</v>
      </c>
      <c r="E7" s="6" t="s">
        <v>67</v>
      </c>
      <c r="F7" s="5" t="s">
        <v>99</v>
      </c>
      <c r="G7" s="6" t="s">
        <v>98</v>
      </c>
      <c r="H7" s="5" t="str">
        <f>"000131"</f>
        <v>000131</v>
      </c>
      <c r="I7" s="4">
        <v>43154</v>
      </c>
      <c r="J7" s="5" t="str">
        <f>"000001"</f>
        <v>000001</v>
      </c>
      <c r="K7" s="4">
        <v>43229</v>
      </c>
      <c r="L7" s="5" t="str">
        <f>"000005"</f>
        <v>000005</v>
      </c>
      <c r="M7" s="4">
        <v>43242</v>
      </c>
      <c r="N7" s="5">
        <v>17</v>
      </c>
      <c r="O7" s="5" t="str">
        <f>"002550"</f>
        <v>002550</v>
      </c>
      <c r="P7" s="4">
        <v>43265</v>
      </c>
      <c r="Q7" s="7">
        <v>19.917999999999999</v>
      </c>
      <c r="R7" s="7">
        <v>2.5417000000000001</v>
      </c>
      <c r="S7" s="7">
        <v>17.376300000000001</v>
      </c>
      <c r="T7" s="5">
        <v>92</v>
      </c>
      <c r="U7" s="4">
        <v>43269</v>
      </c>
      <c r="V7" s="5">
        <v>9448160234</v>
      </c>
      <c r="W7" s="6" t="s">
        <v>60</v>
      </c>
      <c r="X7" s="5" t="s">
        <v>29</v>
      </c>
      <c r="Y7" s="6" t="s">
        <v>30</v>
      </c>
      <c r="Z7" s="5" t="s">
        <v>64</v>
      </c>
      <c r="AA7" s="6" t="s">
        <v>63</v>
      </c>
      <c r="AB7" s="7">
        <v>0.19918</v>
      </c>
      <c r="AD7" s="8"/>
      <c r="AF7" s="8"/>
      <c r="AG7" s="8"/>
    </row>
    <row r="8" spans="1:33" x14ac:dyDescent="0.2">
      <c r="A8" s="12">
        <v>2449</v>
      </c>
      <c r="B8" s="13" t="s">
        <v>41</v>
      </c>
      <c r="C8" s="13">
        <v>43272</v>
      </c>
      <c r="D8" s="5">
        <v>145</v>
      </c>
      <c r="E8" s="6" t="s">
        <v>67</v>
      </c>
      <c r="F8" s="5" t="s">
        <v>97</v>
      </c>
      <c r="G8" s="6" t="s">
        <v>96</v>
      </c>
      <c r="H8" s="5" t="str">
        <f>"000010"</f>
        <v>000010</v>
      </c>
      <c r="I8" s="4">
        <v>42838</v>
      </c>
      <c r="J8" s="5" t="str">
        <f>"000036"</f>
        <v>000036</v>
      </c>
      <c r="K8" s="4">
        <v>42886</v>
      </c>
      <c r="L8" s="5" t="str">
        <f>"000066"</f>
        <v>000066</v>
      </c>
      <c r="M8" s="4">
        <v>42886</v>
      </c>
      <c r="N8" s="5">
        <v>17</v>
      </c>
      <c r="O8" s="5" t="str">
        <f>"002675"</f>
        <v>002675</v>
      </c>
      <c r="P8" s="4">
        <v>43270</v>
      </c>
      <c r="Q8" s="7">
        <v>9.9090000000000007</v>
      </c>
      <c r="R8" s="7">
        <v>0.80189999999999995</v>
      </c>
      <c r="S8" s="7">
        <v>9.1071000000000009</v>
      </c>
      <c r="T8" s="5">
        <v>98</v>
      </c>
      <c r="U8" s="4">
        <v>43272</v>
      </c>
      <c r="V8" s="5">
        <v>9686237357</v>
      </c>
      <c r="W8" s="6" t="s">
        <v>95</v>
      </c>
      <c r="X8" s="5" t="s">
        <v>29</v>
      </c>
      <c r="Y8" s="6" t="s">
        <v>30</v>
      </c>
      <c r="Z8" s="5" t="s">
        <v>64</v>
      </c>
      <c r="AA8" s="6" t="s">
        <v>63</v>
      </c>
      <c r="AB8" s="7">
        <v>9.9090000000000011E-2</v>
      </c>
      <c r="AD8" s="8"/>
      <c r="AF8" s="8"/>
      <c r="AG8" s="8"/>
    </row>
    <row r="9" spans="1:33" x14ac:dyDescent="0.2">
      <c r="A9" s="12">
        <v>3576</v>
      </c>
      <c r="B9" s="13" t="s">
        <v>31</v>
      </c>
      <c r="C9" s="13">
        <v>43299</v>
      </c>
      <c r="D9" s="5">
        <v>145</v>
      </c>
      <c r="E9" s="6" t="s">
        <v>67</v>
      </c>
      <c r="F9" s="5" t="s">
        <v>94</v>
      </c>
      <c r="G9" s="6" t="s">
        <v>93</v>
      </c>
      <c r="H9" s="5" t="str">
        <f>"000055"</f>
        <v>000055</v>
      </c>
      <c r="I9" s="4">
        <v>42935</v>
      </c>
      <c r="J9" s="5" t="str">
        <f>"000020"</f>
        <v>000020</v>
      </c>
      <c r="K9" s="4">
        <v>43025</v>
      </c>
      <c r="L9" s="5" t="str">
        <f>"000034"</f>
        <v>000034</v>
      </c>
      <c r="M9" s="4">
        <v>43073</v>
      </c>
      <c r="N9" s="5">
        <v>17</v>
      </c>
      <c r="O9" s="5" t="str">
        <f>"003530"</f>
        <v>003530</v>
      </c>
      <c r="P9" s="4">
        <v>43291</v>
      </c>
      <c r="Q9" s="7">
        <v>3.76369</v>
      </c>
      <c r="R9" s="7">
        <v>0.19194</v>
      </c>
      <c r="S9" s="7">
        <v>3.5717500000000002</v>
      </c>
      <c r="T9" s="5">
        <v>127</v>
      </c>
      <c r="U9" s="4">
        <v>43299</v>
      </c>
      <c r="V9" s="5">
        <v>0</v>
      </c>
      <c r="W9" s="6" t="s">
        <v>92</v>
      </c>
      <c r="X9" s="5" t="s">
        <v>59</v>
      </c>
      <c r="Y9" s="6" t="s">
        <v>58</v>
      </c>
      <c r="Z9" s="5" t="s">
        <v>54</v>
      </c>
      <c r="AA9" s="6" t="s">
        <v>53</v>
      </c>
      <c r="AB9" s="7">
        <v>3.7636900000000001E-2</v>
      </c>
      <c r="AD9" s="8"/>
      <c r="AF9" s="8"/>
      <c r="AG9" s="8"/>
    </row>
    <row r="10" spans="1:33" x14ac:dyDescent="0.2">
      <c r="A10" s="12">
        <v>3863</v>
      </c>
      <c r="B10" s="13" t="s">
        <v>31</v>
      </c>
      <c r="C10" s="13">
        <v>43304</v>
      </c>
      <c r="D10" s="5">
        <v>145</v>
      </c>
      <c r="E10" s="6" t="s">
        <v>67</v>
      </c>
      <c r="F10" s="5" t="s">
        <v>91</v>
      </c>
      <c r="G10" s="6" t="s">
        <v>90</v>
      </c>
      <c r="H10" s="5" t="str">
        <f>"000127"</f>
        <v>000127</v>
      </c>
      <c r="I10" s="4">
        <v>43270</v>
      </c>
      <c r="J10" s="5" t="str">
        <f>"000018"</f>
        <v>000018</v>
      </c>
      <c r="K10" s="4">
        <v>43290</v>
      </c>
      <c r="L10" s="5" t="str">
        <f>"000033"</f>
        <v>000033</v>
      </c>
      <c r="M10" s="4">
        <v>43297</v>
      </c>
      <c r="N10" s="5">
        <v>18</v>
      </c>
      <c r="O10" s="5" t="str">
        <f>"004211"</f>
        <v>004211</v>
      </c>
      <c r="P10" s="4">
        <v>43302</v>
      </c>
      <c r="Q10" s="7">
        <v>8.4079999999999995</v>
      </c>
      <c r="R10" s="7">
        <v>0.34229999999999999</v>
      </c>
      <c r="S10" s="7">
        <v>8.0656999999999996</v>
      </c>
      <c r="T10" s="5">
        <v>137</v>
      </c>
      <c r="U10" s="4">
        <v>43304</v>
      </c>
      <c r="V10" s="5">
        <v>9742855442</v>
      </c>
      <c r="W10" s="6" t="s">
        <v>56</v>
      </c>
      <c r="X10" s="5" t="s">
        <v>48</v>
      </c>
      <c r="Y10" s="6" t="s">
        <v>47</v>
      </c>
      <c r="Z10" s="5" t="s">
        <v>64</v>
      </c>
      <c r="AA10" s="6" t="s">
        <v>63</v>
      </c>
      <c r="AB10" s="7">
        <v>8.4079999999999988E-2</v>
      </c>
      <c r="AD10" s="8"/>
      <c r="AF10" s="8"/>
      <c r="AG10" s="8"/>
    </row>
    <row r="11" spans="1:33" x14ac:dyDescent="0.2">
      <c r="A11" s="12">
        <v>4319</v>
      </c>
      <c r="B11" s="13" t="s">
        <v>28</v>
      </c>
      <c r="C11" s="13">
        <v>43315</v>
      </c>
      <c r="D11" s="5">
        <v>145</v>
      </c>
      <c r="E11" s="6" t="s">
        <v>67</v>
      </c>
      <c r="F11" s="5" t="s">
        <v>89</v>
      </c>
      <c r="G11" s="6" t="s">
        <v>88</v>
      </c>
      <c r="H11" s="5" t="str">
        <f>"000015"</f>
        <v>000015</v>
      </c>
      <c r="I11" s="4">
        <v>42524</v>
      </c>
      <c r="J11" s="5" t="str">
        <f>"000158"</f>
        <v>000158</v>
      </c>
      <c r="K11" s="4">
        <v>42768</v>
      </c>
      <c r="L11" s="5" t="str">
        <f>"000309"</f>
        <v>000309</v>
      </c>
      <c r="M11" s="4">
        <v>42768</v>
      </c>
      <c r="N11" s="5">
        <v>16</v>
      </c>
      <c r="O11" s="5" t="str">
        <f>"004539"</f>
        <v>004539</v>
      </c>
      <c r="P11" s="4">
        <v>43309</v>
      </c>
      <c r="Q11" s="7">
        <v>6.8410000000000002</v>
      </c>
      <c r="R11" s="7">
        <v>0.79849999999999999</v>
      </c>
      <c r="S11" s="7">
        <v>6.0425000000000004</v>
      </c>
      <c r="T11" s="5">
        <v>152</v>
      </c>
      <c r="U11" s="4">
        <v>43315</v>
      </c>
      <c r="V11" s="5">
        <v>9448054688</v>
      </c>
      <c r="W11" s="6" t="s">
        <v>87</v>
      </c>
      <c r="X11" s="5" t="s">
        <v>29</v>
      </c>
      <c r="Y11" s="6" t="s">
        <v>30</v>
      </c>
      <c r="Z11" s="5" t="s">
        <v>64</v>
      </c>
      <c r="AA11" s="6" t="s">
        <v>63</v>
      </c>
      <c r="AB11" s="7">
        <v>6.8409999999999999E-2</v>
      </c>
      <c r="AD11" s="8"/>
      <c r="AF11" s="8"/>
      <c r="AG11" s="8"/>
    </row>
    <row r="12" spans="1:33" x14ac:dyDescent="0.2">
      <c r="A12" s="12">
        <v>4559</v>
      </c>
      <c r="B12" s="13" t="s">
        <v>28</v>
      </c>
      <c r="C12" s="13">
        <v>43318</v>
      </c>
      <c r="D12" s="5">
        <v>145</v>
      </c>
      <c r="E12" s="6" t="s">
        <v>67</v>
      </c>
      <c r="F12" s="5" t="s">
        <v>86</v>
      </c>
      <c r="G12" s="6" t="s">
        <v>85</v>
      </c>
      <c r="H12" s="5" t="str">
        <f>"000134"</f>
        <v>000134</v>
      </c>
      <c r="I12" s="4">
        <v>43099</v>
      </c>
      <c r="J12" s="5" t="str">
        <f>"000092"</f>
        <v>000092</v>
      </c>
      <c r="K12" s="4">
        <v>43099</v>
      </c>
      <c r="L12" s="5" t="str">
        <f>"000080"</f>
        <v>000080</v>
      </c>
      <c r="M12" s="4">
        <v>43106</v>
      </c>
      <c r="N12" s="5">
        <v>17</v>
      </c>
      <c r="O12" s="5" t="str">
        <f>"004610"</f>
        <v>004610</v>
      </c>
      <c r="P12" s="4">
        <v>43313</v>
      </c>
      <c r="Q12" s="7">
        <v>6.5345800000000001</v>
      </c>
      <c r="R12" s="7">
        <v>0.33326</v>
      </c>
      <c r="S12" s="7">
        <v>6.2013199999999999</v>
      </c>
      <c r="T12" s="5">
        <v>157</v>
      </c>
      <c r="U12" s="4">
        <v>43318</v>
      </c>
      <c r="V12" s="5">
        <v>9343784525</v>
      </c>
      <c r="W12" s="6" t="s">
        <v>84</v>
      </c>
      <c r="X12" s="5" t="s">
        <v>59</v>
      </c>
      <c r="Y12" s="6" t="s">
        <v>58</v>
      </c>
      <c r="Z12" s="5" t="s">
        <v>54</v>
      </c>
      <c r="AA12" s="6" t="s">
        <v>53</v>
      </c>
      <c r="AB12" s="7">
        <v>6.5345799999999996E-2</v>
      </c>
      <c r="AD12" s="8"/>
      <c r="AF12" s="8"/>
      <c r="AG12" s="8"/>
    </row>
    <row r="13" spans="1:33" x14ac:dyDescent="0.2">
      <c r="A13" s="12">
        <v>4873</v>
      </c>
      <c r="B13" s="13" t="s">
        <v>28</v>
      </c>
      <c r="C13" s="13">
        <v>43326</v>
      </c>
      <c r="D13" s="5">
        <v>145</v>
      </c>
      <c r="E13" s="6" t="s">
        <v>67</v>
      </c>
      <c r="F13" s="5" t="s">
        <v>83</v>
      </c>
      <c r="G13" s="6" t="s">
        <v>82</v>
      </c>
      <c r="H13" s="5" t="str">
        <f>"000053"</f>
        <v>000053</v>
      </c>
      <c r="I13" s="4">
        <v>42947</v>
      </c>
      <c r="J13" s="5" t="str">
        <f>"000017"</f>
        <v>000017</v>
      </c>
      <c r="K13" s="4">
        <v>43038</v>
      </c>
      <c r="L13" s="5" t="str">
        <f>"000054"</f>
        <v>000054</v>
      </c>
      <c r="M13" s="4">
        <v>43038</v>
      </c>
      <c r="N13" s="5">
        <v>17</v>
      </c>
      <c r="O13" s="5" t="str">
        <f>"005024"</f>
        <v>005024</v>
      </c>
      <c r="P13" s="4">
        <v>43321</v>
      </c>
      <c r="Q13" s="7">
        <v>14.856999999999999</v>
      </c>
      <c r="R13" s="7">
        <v>1.7494000000000001</v>
      </c>
      <c r="S13" s="7">
        <v>13.1076</v>
      </c>
      <c r="T13" s="5">
        <v>171</v>
      </c>
      <c r="U13" s="4">
        <v>43326</v>
      </c>
      <c r="V13" s="5">
        <v>9742855442</v>
      </c>
      <c r="W13" s="6" t="s">
        <v>38</v>
      </c>
      <c r="X13" s="5" t="s">
        <v>40</v>
      </c>
      <c r="Y13" s="6" t="s">
        <v>39</v>
      </c>
      <c r="Z13" s="5" t="s">
        <v>64</v>
      </c>
      <c r="AA13" s="6" t="s">
        <v>63</v>
      </c>
      <c r="AB13" s="7">
        <v>0.14856999999999998</v>
      </c>
      <c r="AD13" s="8"/>
      <c r="AF13" s="8"/>
      <c r="AG13" s="8"/>
    </row>
    <row r="14" spans="1:33" x14ac:dyDescent="0.2">
      <c r="A14" s="12">
        <v>4988</v>
      </c>
      <c r="B14" s="13" t="s">
        <v>28</v>
      </c>
      <c r="C14" s="13">
        <v>43330</v>
      </c>
      <c r="D14" s="5">
        <v>145</v>
      </c>
      <c r="E14" s="6" t="s">
        <v>67</v>
      </c>
      <c r="F14" s="5" t="s">
        <v>81</v>
      </c>
      <c r="G14" s="6" t="s">
        <v>80</v>
      </c>
      <c r="H14" s="5" t="str">
        <f>"000088"</f>
        <v>000088</v>
      </c>
      <c r="I14" s="4">
        <v>42821</v>
      </c>
      <c r="J14" s="5" t="str">
        <f>"000185"</f>
        <v>000185</v>
      </c>
      <c r="K14" s="4">
        <v>42825</v>
      </c>
      <c r="L14" s="5" t="str">
        <f>"000401"</f>
        <v>000401</v>
      </c>
      <c r="M14" s="4">
        <v>42825</v>
      </c>
      <c r="N14" s="5">
        <v>17</v>
      </c>
      <c r="O14" s="5" t="str">
        <f>"005175"</f>
        <v>005175</v>
      </c>
      <c r="P14" s="4">
        <v>43326</v>
      </c>
      <c r="Q14" s="7">
        <v>4.9530000000000003</v>
      </c>
      <c r="R14" s="7">
        <v>0.35099999999999998</v>
      </c>
      <c r="S14" s="7">
        <v>4.6020000000000003</v>
      </c>
      <c r="T14" s="5">
        <v>174</v>
      </c>
      <c r="U14" s="4">
        <v>43330</v>
      </c>
      <c r="V14" s="5">
        <v>9686237357</v>
      </c>
      <c r="W14" s="6" t="s">
        <v>79</v>
      </c>
      <c r="X14" s="5" t="s">
        <v>29</v>
      </c>
      <c r="Y14" s="6" t="s">
        <v>30</v>
      </c>
      <c r="Z14" s="5" t="s">
        <v>64</v>
      </c>
      <c r="AA14" s="6" t="s">
        <v>63</v>
      </c>
      <c r="AB14" s="7">
        <v>4.9530000000000005E-2</v>
      </c>
      <c r="AD14" s="8"/>
      <c r="AF14" s="8"/>
      <c r="AG14" s="8"/>
    </row>
    <row r="15" spans="1:33" x14ac:dyDescent="0.2">
      <c r="A15" s="12">
        <v>5724</v>
      </c>
      <c r="B15" s="13" t="s">
        <v>33</v>
      </c>
      <c r="C15" s="13">
        <v>43370</v>
      </c>
      <c r="D15" s="5">
        <v>145</v>
      </c>
      <c r="E15" s="6" t="s">
        <v>67</v>
      </c>
      <c r="F15" s="5" t="s">
        <v>78</v>
      </c>
      <c r="G15" s="6" t="s">
        <v>77</v>
      </c>
      <c r="H15" s="5" t="str">
        <f>"000075"</f>
        <v>000075</v>
      </c>
      <c r="I15" s="4">
        <v>42990</v>
      </c>
      <c r="J15" s="5" t="str">
        <f>"000025"</f>
        <v>000025</v>
      </c>
      <c r="K15" s="4">
        <v>43340</v>
      </c>
      <c r="L15" s="5" t="str">
        <f>"000055"</f>
        <v>000055</v>
      </c>
      <c r="M15" s="4">
        <v>43343</v>
      </c>
      <c r="N15" s="5">
        <v>17</v>
      </c>
      <c r="O15" s="5" t="str">
        <f>"005997"</f>
        <v>005997</v>
      </c>
      <c r="P15" s="4">
        <v>43369</v>
      </c>
      <c r="Q15" s="7">
        <v>11.677</v>
      </c>
      <c r="R15" s="7">
        <v>0.25</v>
      </c>
      <c r="S15" s="7">
        <v>11.427</v>
      </c>
      <c r="T15" s="5">
        <v>214</v>
      </c>
      <c r="U15" s="4">
        <v>43370</v>
      </c>
      <c r="V15" s="5">
        <v>9448054688</v>
      </c>
      <c r="W15" s="6" t="s">
        <v>76</v>
      </c>
      <c r="X15" s="5" t="s">
        <v>34</v>
      </c>
      <c r="Y15" s="6" t="s">
        <v>35</v>
      </c>
      <c r="Z15" s="5" t="s">
        <v>64</v>
      </c>
      <c r="AA15" s="6" t="s">
        <v>63</v>
      </c>
      <c r="AB15" s="7">
        <f>Q15/100</f>
        <v>0.11677</v>
      </c>
      <c r="AD15" s="8"/>
      <c r="AF15" s="8"/>
      <c r="AG15" s="8"/>
    </row>
    <row r="16" spans="1:33" x14ac:dyDescent="0.2">
      <c r="A16" s="12">
        <v>5725</v>
      </c>
      <c r="B16" s="13" t="s">
        <v>33</v>
      </c>
      <c r="C16" s="13">
        <v>43370</v>
      </c>
      <c r="D16" s="5">
        <v>145</v>
      </c>
      <c r="E16" s="6" t="s">
        <v>67</v>
      </c>
      <c r="F16" s="5" t="s">
        <v>75</v>
      </c>
      <c r="G16" s="6" t="s">
        <v>74</v>
      </c>
      <c r="H16" s="5" t="str">
        <f>"000082"</f>
        <v>000082</v>
      </c>
      <c r="I16" s="4">
        <v>42810</v>
      </c>
      <c r="J16" s="5" t="str">
        <f>"000008"</f>
        <v>000008</v>
      </c>
      <c r="K16" s="4">
        <v>42850</v>
      </c>
      <c r="L16" s="5" t="str">
        <f>"000007"</f>
        <v>000007</v>
      </c>
      <c r="M16" s="4">
        <v>42852</v>
      </c>
      <c r="N16" s="5">
        <v>17</v>
      </c>
      <c r="O16" s="5" t="str">
        <f>"005855"</f>
        <v>005855</v>
      </c>
      <c r="P16" s="4">
        <v>43363</v>
      </c>
      <c r="Q16" s="7">
        <v>4.9180000000000001</v>
      </c>
      <c r="R16" s="7">
        <v>0.62960000000000005</v>
      </c>
      <c r="S16" s="7">
        <v>4.2884000000000002</v>
      </c>
      <c r="T16" s="5">
        <v>217</v>
      </c>
      <c r="U16" s="4">
        <v>43370</v>
      </c>
      <c r="V16" s="5">
        <v>9448672784</v>
      </c>
      <c r="W16" s="6" t="s">
        <v>73</v>
      </c>
      <c r="X16" s="5" t="s">
        <v>29</v>
      </c>
      <c r="Y16" s="6" t="s">
        <v>30</v>
      </c>
      <c r="Z16" s="5" t="s">
        <v>64</v>
      </c>
      <c r="AA16" s="6" t="s">
        <v>63</v>
      </c>
      <c r="AB16" s="7">
        <f>Q16/100</f>
        <v>4.9180000000000001E-2</v>
      </c>
      <c r="AD16" s="8"/>
      <c r="AF16" s="8"/>
      <c r="AG16" s="8"/>
    </row>
    <row r="17" spans="1:33" x14ac:dyDescent="0.2">
      <c r="A17" s="12">
        <v>7255</v>
      </c>
      <c r="B17" s="13" t="s">
        <v>46</v>
      </c>
      <c r="C17" s="13">
        <v>43420</v>
      </c>
      <c r="D17" s="5">
        <v>145</v>
      </c>
      <c r="E17" s="6" t="s">
        <v>67</v>
      </c>
      <c r="F17" s="5" t="s">
        <v>72</v>
      </c>
      <c r="G17" s="6" t="s">
        <v>71</v>
      </c>
      <c r="H17" s="5" t="str">
        <f>"000130"</f>
        <v>000130</v>
      </c>
      <c r="I17" s="4">
        <v>43270</v>
      </c>
      <c r="J17" s="5" t="str">
        <f>"000022"</f>
        <v>000022</v>
      </c>
      <c r="K17" s="4">
        <v>43311</v>
      </c>
      <c r="L17" s="5" t="str">
        <f>"000040"</f>
        <v>000040</v>
      </c>
      <c r="M17" s="4">
        <v>43321</v>
      </c>
      <c r="N17" s="5">
        <v>18</v>
      </c>
      <c r="O17" s="5" t="str">
        <f>"007346"</f>
        <v>007346</v>
      </c>
      <c r="P17" s="4">
        <v>43418</v>
      </c>
      <c r="Q17" s="7">
        <v>4.4470000000000001</v>
      </c>
      <c r="R17" s="7">
        <v>0.14299999999999999</v>
      </c>
      <c r="S17" s="7">
        <v>4.3040000000000003</v>
      </c>
      <c r="T17" s="5">
        <v>265</v>
      </c>
      <c r="U17" s="4">
        <v>43420</v>
      </c>
      <c r="V17" s="5">
        <v>9686237357</v>
      </c>
      <c r="W17" s="6" t="s">
        <v>70</v>
      </c>
      <c r="X17" s="5" t="s">
        <v>45</v>
      </c>
      <c r="Y17" s="6" t="s">
        <v>44</v>
      </c>
      <c r="Z17" s="5" t="s">
        <v>64</v>
      </c>
      <c r="AA17" s="6" t="s">
        <v>63</v>
      </c>
      <c r="AB17" s="7">
        <f>Q17/100</f>
        <v>4.4470000000000003E-2</v>
      </c>
      <c r="AD17" s="8"/>
      <c r="AF17" s="8"/>
      <c r="AG17" s="8"/>
    </row>
    <row r="18" spans="1:33" x14ac:dyDescent="0.2">
      <c r="A18" s="12">
        <v>7394</v>
      </c>
      <c r="B18" s="13" t="s">
        <v>46</v>
      </c>
      <c r="C18" s="13">
        <v>43427</v>
      </c>
      <c r="D18" s="5">
        <v>145</v>
      </c>
      <c r="E18" s="6" t="s">
        <v>67</v>
      </c>
      <c r="F18" s="5" t="s">
        <v>69</v>
      </c>
      <c r="G18" s="6" t="s">
        <v>68</v>
      </c>
      <c r="H18" s="5" t="str">
        <f>"000148"</f>
        <v>000148</v>
      </c>
      <c r="I18" s="4">
        <v>43370</v>
      </c>
      <c r="J18" s="5" t="str">
        <f>"000028"</f>
        <v>000028</v>
      </c>
      <c r="K18" s="4">
        <v>43398</v>
      </c>
      <c r="L18" s="5" t="str">
        <f>"000062"</f>
        <v>000062</v>
      </c>
      <c r="M18" s="4">
        <v>43404</v>
      </c>
      <c r="N18" s="5">
        <v>18</v>
      </c>
      <c r="O18" s="5" t="str">
        <f>"007487"</f>
        <v>007487</v>
      </c>
      <c r="P18" s="4">
        <v>43426</v>
      </c>
      <c r="Q18" s="7">
        <v>3.8719999999999999</v>
      </c>
      <c r="R18" s="7">
        <v>0.1822</v>
      </c>
      <c r="S18" s="7">
        <v>3.6898</v>
      </c>
      <c r="T18" s="5">
        <v>272</v>
      </c>
      <c r="U18" s="4">
        <v>43427</v>
      </c>
      <c r="V18" s="5">
        <v>9742855442</v>
      </c>
      <c r="W18" s="6" t="s">
        <v>55</v>
      </c>
      <c r="X18" s="5" t="s">
        <v>43</v>
      </c>
      <c r="Y18" s="6" t="s">
        <v>42</v>
      </c>
      <c r="Z18" s="5" t="s">
        <v>64</v>
      </c>
      <c r="AA18" s="6" t="s">
        <v>63</v>
      </c>
      <c r="AB18" s="7">
        <f>Q18/100</f>
        <v>3.8719999999999997E-2</v>
      </c>
      <c r="AD18" s="8"/>
      <c r="AF18" s="8"/>
      <c r="AG18" s="8"/>
    </row>
    <row r="19" spans="1:33" x14ac:dyDescent="0.2">
      <c r="A19" s="12">
        <v>7576</v>
      </c>
      <c r="B19" s="13" t="s">
        <v>36</v>
      </c>
      <c r="C19" s="13">
        <v>43437</v>
      </c>
      <c r="D19" s="5">
        <v>145</v>
      </c>
      <c r="E19" s="6" t="s">
        <v>67</v>
      </c>
      <c r="F19" s="5" t="s">
        <v>66</v>
      </c>
      <c r="G19" s="6" t="s">
        <v>65</v>
      </c>
      <c r="H19" s="5" t="str">
        <f>"000121"</f>
        <v>000121</v>
      </c>
      <c r="I19" s="4">
        <v>43124</v>
      </c>
      <c r="J19" s="5" t="str">
        <f>"000036"</f>
        <v>000036</v>
      </c>
      <c r="K19" s="4">
        <v>43154</v>
      </c>
      <c r="L19" s="5" t="str">
        <f>"000103"</f>
        <v>000103</v>
      </c>
      <c r="M19" s="4">
        <v>43161</v>
      </c>
      <c r="N19" s="5">
        <v>18</v>
      </c>
      <c r="O19" s="5" t="str">
        <f>"007560"</f>
        <v>007560</v>
      </c>
      <c r="P19" s="4">
        <v>43427</v>
      </c>
      <c r="Q19" s="7">
        <v>14.805</v>
      </c>
      <c r="R19" s="7">
        <v>1.7064999999999999</v>
      </c>
      <c r="S19" s="7">
        <v>13.0985</v>
      </c>
      <c r="T19" s="5">
        <v>280</v>
      </c>
      <c r="U19" s="4">
        <v>43437</v>
      </c>
      <c r="V19" s="5">
        <v>9742855442</v>
      </c>
      <c r="W19" s="6" t="s">
        <v>38</v>
      </c>
      <c r="X19" s="5" t="s">
        <v>40</v>
      </c>
      <c r="Y19" s="6" t="s">
        <v>39</v>
      </c>
      <c r="Z19" s="5" t="s">
        <v>64</v>
      </c>
      <c r="AA19" s="6" t="s">
        <v>63</v>
      </c>
      <c r="AB19" s="7">
        <f>Q19/100</f>
        <v>0.14804999999999999</v>
      </c>
      <c r="AD19" s="8"/>
      <c r="AF19" s="8"/>
      <c r="AG19"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2019-01-17T09:15:06Z</dcterms:modified>
</cp:coreProperties>
</file>