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0" i="1" l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<sst xmlns="http://schemas.openxmlformats.org/spreadsheetml/2006/main" count="379" uniqueCount="155">
  <si>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</si>
  <si>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</si>
  <si>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</si>
  <si>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</si>
  <si>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</si>
  <si>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</si>
  <si>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</si>
  <si>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</si>
  <si>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</si>
  <si>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</si>
  <si>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</si>
  <si>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</si>
  <si>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</si>
  <si>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</si>
  <si>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</si>
  <si>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</si>
  <si>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</si>
  <si>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</si>
  <si>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</si>
  <si>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</si>
  <si>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</si>
  <si>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</si>
  <si>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</si>
  <si>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</si>
  <si>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</si>
  <si>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</si>
  <si>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</si>
  <si>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</si>
  <si>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</si>
  <si>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</si>
  <si>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</si>
  <si>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</si>
  <si>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</si>
  <si>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</si>
  <si>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</si>
  <si>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</si>
  <si>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</si>
  <si>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</si>
  <si>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</si>
  <si>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</si>
  <si>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</si>
  <si>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</si>
  <si>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</si>
  <si>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</si>
  <si>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</si>
  <si>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>P3158</t>
  </si>
  <si>
    <t>SIP Infrastructure Project works</t>
  </si>
  <si>
    <t>M/s KRIDL</t>
  </si>
  <si>
    <t>P0190</t>
  </si>
  <si>
    <t>Works sanctioned by Hon Mayor</t>
  </si>
  <si>
    <t>ddo313</t>
  </si>
  <si>
    <t xml:space="preserve"> Chief Engineer SWD Central Zone</t>
  </si>
  <si>
    <t>ddo258</t>
  </si>
  <si>
    <t xml:space="preserve"> Executive Engineer Electrical South Zone</t>
  </si>
  <si>
    <t>Lakkasandra</t>
  </si>
  <si>
    <t>146-17-000031</t>
  </si>
  <si>
    <t>Improvements to drains and other works at dairy quarters in ward no.146 Lakkasandra.</t>
  </si>
  <si>
    <t>ddo270</t>
  </si>
  <si>
    <t xml:space="preserve"> Assistant Executive Engineer BTM Layout South Zone</t>
  </si>
  <si>
    <t>146-16-000010</t>
  </si>
  <si>
    <t>Construction of RCC drain and Improvements to drains at 4th main 17th cross in ward no-146 Lakkasandra</t>
  </si>
  <si>
    <t>N Venkatesh Babu</t>
  </si>
  <si>
    <t>146-17-000009</t>
  </si>
  <si>
    <t>Repairs to ward office building at 16th cross in lakkasandra ward no 146</t>
  </si>
  <si>
    <t>Sri K P Paramashivaiah</t>
  </si>
  <si>
    <t>146-16-000024</t>
  </si>
  <si>
    <t>Construction of R.C.C. Retaining wall in Storm Water drain K-100 Potalappa garden in ward. no.146.</t>
  </si>
  <si>
    <t>M/s. KRIDL</t>
  </si>
  <si>
    <t>146-16-000007</t>
  </si>
  <si>
    <t>Desilting of drains at Chikkalakshmaiah Layout in ward No-146 Lakkasandra</t>
  </si>
  <si>
    <t>Venkataraju K</t>
  </si>
  <si>
    <t>146-17-000023</t>
  </si>
  <si>
    <t>Construction of additional floor to Anganawadi Building in Chandrappa Nagar in ward No. 146 (Lakkasandra)</t>
  </si>
  <si>
    <t>Sri. Anjaneya</t>
  </si>
  <si>
    <t>146-17-000029</t>
  </si>
  <si>
    <t>Consultancy services for preparation of DPR for the work of Improvements to drain, footpath and Asphalting to selected Arterial, Sub-Arterial Roads and other connecting roads in South zone South 2016-17-Package No.21</t>
  </si>
  <si>
    <t>Sri. Srinivasa Reddy</t>
  </si>
  <si>
    <t>146-16-000030</t>
  </si>
  <si>
    <t>Construction of Anganwadi Building at Chandrapp nagar in ward no 146</t>
  </si>
  <si>
    <t>146-18-000014</t>
  </si>
  <si>
    <t>Providing CC Roads to Mahalingeswara Main Road in Ward No:146 Lakkasandra</t>
  </si>
  <si>
    <t>146-18-000013</t>
  </si>
  <si>
    <t>Providing CC Roads to Mahalingeswara Cross roads in Ward No:146 Lakkasandra</t>
  </si>
  <si>
    <t>146-14-000018</t>
  </si>
  <si>
    <t>Construction and Improvements of Aswathkattes and Shelter for community hall at Chandrappa nagara in ward no 146 Lakkasandra</t>
  </si>
  <si>
    <t>P2959</t>
  </si>
  <si>
    <t>Comprehensive Development of Siillover works in BTM Layout Constituency</t>
  </si>
  <si>
    <t>146-16-000012</t>
  </si>
  <si>
    <t>Sinking of borewell energizing and providing pipeline and errection of Mini Water Tank and Emergency Water Supply works in ward No-146 Lakkasandra</t>
  </si>
  <si>
    <t>Sri. Ramesh B</t>
  </si>
  <si>
    <t>146-15-000002</t>
  </si>
  <si>
    <t>Asphalting to road cutting portion and bad reaches for the year 2014-15 in ward no 146 Lakkasandra</t>
  </si>
  <si>
    <t>Sri. K R Pratheek</t>
  </si>
  <si>
    <t>146-17-000074</t>
  </si>
  <si>
    <t>Improvements to roads and other works at Dairy Quarters Layout in ward no 146</t>
  </si>
  <si>
    <t>146-15-000004</t>
  </si>
  <si>
    <t>Urgent work under emergency grant for the year 2014 15 in ward no 146 Lakksanra</t>
  </si>
  <si>
    <t>Sri. K C Sridhar</t>
  </si>
  <si>
    <t>146-16-000005</t>
  </si>
  <si>
    <t>Providing Concrete roads to 1st cross, Nanjappa Layout in ward No-146 Lakkasandra</t>
  </si>
  <si>
    <t>146-17-000026</t>
  </si>
  <si>
    <t>Sinking and energyzing of borewell in ward no 146</t>
  </si>
  <si>
    <t>Sri. Y H Krishna</t>
  </si>
  <si>
    <t>146-16-000001</t>
  </si>
  <si>
    <t>Operation and Maintenance of Street Lighting System in Ward No.146 and 152 Package S-24 of South Zone</t>
  </si>
  <si>
    <t>M/S Sri Balaji Electricals</t>
  </si>
  <si>
    <t>146-14-000017</t>
  </si>
  <si>
    <t>Providing chain link fencing for damaged portion and removel of silt from SWD in ward no 146 Lakkasandra</t>
  </si>
  <si>
    <t>146-16-000003</t>
  </si>
  <si>
    <t>Asphalting to road cutting portion and bad reaches for the year 2015-16 in Ward No.146 Lakkasandra</t>
  </si>
  <si>
    <t>Sri. Gnanendra reddy</t>
  </si>
  <si>
    <t>146-15-000009</t>
  </si>
  <si>
    <t>Providing Cement Concrete to Balance damaged concrete roads at SR Nagara Chandappanaga and Mahalingehward ayout in ward no 146 Lakkasandra</t>
  </si>
  <si>
    <t>K R Pratheek</t>
  </si>
  <si>
    <t>146-16-000009</t>
  </si>
  <si>
    <t>Providing Concrete roads to Mahalingeshwara Extension main roads in ward No-146 Lakkasandra</t>
  </si>
  <si>
    <t>Sri. Patel B</t>
  </si>
  <si>
    <t>146-18-000011</t>
  </si>
  <si>
    <t>Providing CC Roads in Mahalingeswara Layout 1st Main From 1st Cross in Ward No:146 Lakkasandra</t>
  </si>
  <si>
    <t>146-18-000015</t>
  </si>
  <si>
    <t>Providing CC Roads to S R Nagara and Surrounding Area in ward No:146 Lakkasandra</t>
  </si>
  <si>
    <t>146-18-000010</t>
  </si>
  <si>
    <t>Providing CC Road to Chandrappa Nagara and Surrounding area in Ward No:146 Lakkasandra</t>
  </si>
  <si>
    <t>146-18-000009</t>
  </si>
  <si>
    <t>Providing CC Road in Pothalappa Garden in ward No:146 Lakkasandra</t>
  </si>
  <si>
    <t>146-17-000035</t>
  </si>
  <si>
    <t>Engagement of Gangman and Hiring of Tractor Tippers for cleaning and Maintenance of road side drains and other cleaning works in works in ward no146</t>
  </si>
  <si>
    <t>Venkaesh Babu</t>
  </si>
  <si>
    <t>146-18-000012</t>
  </si>
  <si>
    <t>Providing CC Roads to Chandrappanagara Main Road in Ward No:146 Lakkasandra</t>
  </si>
  <si>
    <t>146-18-000016</t>
  </si>
  <si>
    <t>Providing CC Roads to S R Nagara Main Roads in Ward No:146 Lakkasandra</t>
  </si>
  <si>
    <t>146-17-000021</t>
  </si>
  <si>
    <t>Providing Rain water harvesting pits in ward no 146 Lakkasandra</t>
  </si>
  <si>
    <t>M/s LTG Infrastructure Ltd Rep by M.D. Lakshmanna H.P</t>
  </si>
  <si>
    <t>146-16-000002</t>
  </si>
  <si>
    <t>Annual Maintainance work for the year 2015-16 in Ward No.146 Lakkasandra</t>
  </si>
  <si>
    <t>Sri. Venkatesh Babu</t>
  </si>
  <si>
    <t>October</t>
  </si>
  <si>
    <t>146-17-000018</t>
  </si>
  <si>
    <t>Construction of RCC box drain at 4th main lakkasandra in ward no 146</t>
  </si>
  <si>
    <t>M/s LTG Infastructure Ltd Rep By M.D Lakshmana H.P</t>
  </si>
  <si>
    <t>146-18-000001</t>
  </si>
  <si>
    <t>Providing Street lights Timer Control and other Public lighting accessories in Lakkasandra and surrounding areas ward no 146</t>
  </si>
  <si>
    <t>Executive Engineer-3, Karnataka Rural Infrastructure,</t>
  </si>
  <si>
    <t>P3290</t>
  </si>
  <si>
    <t>14th Finance Commission Works - Providing Street Lights and Maintenance</t>
  </si>
  <si>
    <t>Consultancy services for preparation of DPR for the work of Improvements to drain, footpath and Asphalting to selected Arterial, Sub-Arterial Roads and other connecting roads in South zone  South 2016-17-Package No.21</t>
  </si>
  <si>
    <t>146-17-000025</t>
  </si>
  <si>
    <t>Improvements work to the Munichinappa High School Ground in ward No. 146 (Lakkasandra)</t>
  </si>
  <si>
    <t>Sri. N Venkatesh Babu</t>
  </si>
  <si>
    <t>November</t>
  </si>
  <si>
    <t>146-17-000010</t>
  </si>
  <si>
    <t>Improvements to drains at 20th cross Laljinagar in ward no 146 lakkasandra</t>
  </si>
  <si>
    <t>Sri. C Balaraju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</si>
</sst>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selection activeCell="D1" sqref="D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5" width="11" style="10" bestFit="1" customWidth="1"/>
    <col min="6" max="6" width="13.28515625" style="10" bestFit="1" customWidth="1"/>
    <col min="7" max="7" width="39.5703125" style="10" customWidth="1"/>
    <col min="8" max="8" width="13" style="10" customWidth="1"/>
    <col min="9" max="9" width="11" style="9" customWidth="1"/>
    <col min="10" max="10" width="13" style="8" customWidth="1"/>
    <col min="11" max="11" width="13" style="9" customWidth="1"/>
    <col min="12" max="12" width="9.85546875" style="9" customWidth="1"/>
    <col min="13" max="13" width="10.140625" style="9" bestFit="1" customWidth="1"/>
    <col min="14" max="14" width="8" style="9" bestFit="1" customWidth="1"/>
    <col min="15" max="16" width="9.140625" style="9"/>
    <col min="17" max="19" width="13.28515625" style="9" customWidth="1"/>
    <col min="20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1009</v>
      </c>
      <c r="B2" s="13" t="s">
        <v>34</v>
      </c>
      <c r="C2" s="13">
        <v>43229</v>
      </c>
      <c r="D2" s="5">
        <v>146</v>
      </c>
      <c r="E2" s="6" t="s">
        <v>54</v>
      </c>
      <c r="F2" s="5" t="s">
        <v>55</v>
      </c>
      <c r="G2" s="6" t="s">
        <v>56</v>
      </c>
      <c r="H2" s="5" t="str">
        <f>"000154"</f>
        <v>000154</v>
      </c>
      <c r="I2" s="4">
        <v>43146</v>
      </c>
      <c r="J2" s="5" t="str">
        <f>"000005"</f>
        <v>000005</v>
      </c>
      <c r="K2" s="4">
        <v>43200</v>
      </c>
      <c r="L2" s="5" t="str">
        <f>"000015"</f>
        <v>000015</v>
      </c>
      <c r="M2" s="4">
        <v>43200</v>
      </c>
      <c r="N2" s="5">
        <v>17</v>
      </c>
      <c r="O2" s="5" t="str">
        <f>"001303"</f>
        <v>001303</v>
      </c>
      <c r="P2" s="4">
        <v>43229</v>
      </c>
      <c r="Q2" s="7">
        <v>98.474050000000005</v>
      </c>
      <c r="R2" s="7">
        <v>8.2611000000000008</v>
      </c>
      <c r="S2" s="7">
        <v>90.212950000000006</v>
      </c>
      <c r="T2" s="5">
        <v>46</v>
      </c>
      <c r="U2" s="4">
        <v>43229</v>
      </c>
      <c r="V2" s="5">
        <v>9880003411</v>
      </c>
      <c r="W2" s="6" t="s">
        <v>47</v>
      </c>
      <c r="X2" s="5" t="s">
        <v>38</v>
      </c>
      <c r="Y2" s="6" t="s">
        <v>39</v>
      </c>
      <c r="Z2" s="5" t="s">
        <v>57</v>
      </c>
      <c r="AA2" s="6" t="s">
        <v>58</v>
      </c>
      <c r="AB2" s="7">
        <v>0.98474050000000002</v>
      </c>
      <c r="AD2" s="8"/>
      <c r="AF2" s="8"/>
      <c r="AG2" s="8"/>
    </row>
    <row r="3" spans="1:33" x14ac:dyDescent="0.2">
      <c r="A3" s="12">
        <v>1236</v>
      </c>
      <c r="B3" s="13" t="s">
        <v>34</v>
      </c>
      <c r="C3" s="13">
        <v>43238</v>
      </c>
      <c r="D3" s="5">
        <v>146</v>
      </c>
      <c r="E3" s="6" t="s">
        <v>54</v>
      </c>
      <c r="F3" s="5" t="s">
        <v>59</v>
      </c>
      <c r="G3" s="6" t="s">
        <v>60</v>
      </c>
      <c r="H3" s="5" t="str">
        <f>"000031"</f>
        <v>000031</v>
      </c>
      <c r="I3" s="4">
        <v>42612</v>
      </c>
      <c r="J3" s="5" t="str">
        <f>"000083"</f>
        <v>000083</v>
      </c>
      <c r="K3" s="4">
        <v>42611</v>
      </c>
      <c r="L3" s="5" t="str">
        <f>"000181"</f>
        <v>000181</v>
      </c>
      <c r="M3" s="4">
        <v>42612</v>
      </c>
      <c r="N3" s="5">
        <v>16</v>
      </c>
      <c r="O3" s="5" t="str">
        <f>"001451"</f>
        <v>001451</v>
      </c>
      <c r="P3" s="4">
        <v>43236</v>
      </c>
      <c r="Q3" s="7">
        <v>7.49376</v>
      </c>
      <c r="R3" s="7">
        <v>0.93720999999999999</v>
      </c>
      <c r="S3" s="7">
        <v>6.5565499999999997</v>
      </c>
      <c r="T3" s="5">
        <v>52</v>
      </c>
      <c r="U3" s="4">
        <v>43238</v>
      </c>
      <c r="V3" s="5">
        <v>9844132364</v>
      </c>
      <c r="W3" s="6" t="s">
        <v>61</v>
      </c>
      <c r="X3" s="5" t="s">
        <v>29</v>
      </c>
      <c r="Y3" s="6" t="s">
        <v>30</v>
      </c>
      <c r="Z3" s="5" t="s">
        <v>57</v>
      </c>
      <c r="AA3" s="6" t="s">
        <v>58</v>
      </c>
      <c r="AB3" s="7">
        <v>7.4937599999999993E-2</v>
      </c>
      <c r="AD3" s="8"/>
      <c r="AF3" s="8"/>
      <c r="AG3" s="8"/>
    </row>
    <row r="4" spans="1:33" x14ac:dyDescent="0.2">
      <c r="A4" s="12">
        <v>1451</v>
      </c>
      <c r="B4" s="13" t="s">
        <v>34</v>
      </c>
      <c r="C4" s="13">
        <v>43242</v>
      </c>
      <c r="D4" s="5">
        <v>146</v>
      </c>
      <c r="E4" s="6" t="s">
        <v>54</v>
      </c>
      <c r="F4" s="5" t="s">
        <v>62</v>
      </c>
      <c r="G4" s="6" t="s">
        <v>63</v>
      </c>
      <c r="H4" s="5" t="str">
        <f>"000070"</f>
        <v>000070</v>
      </c>
      <c r="I4" s="4">
        <v>42885</v>
      </c>
      <c r="J4" s="5" t="str">
        <f>"000030"</f>
        <v>000030</v>
      </c>
      <c r="K4" s="4">
        <v>42884</v>
      </c>
      <c r="L4" s="5" t="str">
        <f>"000051"</f>
        <v>000051</v>
      </c>
      <c r="M4" s="4">
        <v>42885</v>
      </c>
      <c r="N4" s="5">
        <v>17</v>
      </c>
      <c r="O4" s="5" t="str">
        <f>"001690"</f>
        <v>001690</v>
      </c>
      <c r="P4" s="4">
        <v>43241</v>
      </c>
      <c r="Q4" s="7">
        <v>5.2698499999999999</v>
      </c>
      <c r="R4" s="7">
        <v>0.65832000000000002</v>
      </c>
      <c r="S4" s="7">
        <v>4.6115300000000001</v>
      </c>
      <c r="T4" s="5">
        <v>58</v>
      </c>
      <c r="U4" s="4">
        <v>43242</v>
      </c>
      <c r="V4" s="5">
        <v>9845593888</v>
      </c>
      <c r="W4" s="6" t="s">
        <v>64</v>
      </c>
      <c r="X4" s="5" t="s">
        <v>29</v>
      </c>
      <c r="Y4" s="6" t="s">
        <v>30</v>
      </c>
      <c r="Z4" s="5" t="s">
        <v>57</v>
      </c>
      <c r="AA4" s="6" t="s">
        <v>58</v>
      </c>
      <c r="AB4" s="7">
        <v>5.2698500000000002E-2</v>
      </c>
      <c r="AD4" s="8"/>
      <c r="AF4" s="8"/>
      <c r="AG4" s="8"/>
    </row>
    <row r="5" spans="1:33" x14ac:dyDescent="0.2">
      <c r="A5" s="12">
        <v>1452</v>
      </c>
      <c r="B5" s="13" t="s">
        <v>34</v>
      </c>
      <c r="C5" s="13">
        <v>43242</v>
      </c>
      <c r="D5" s="5">
        <v>146</v>
      </c>
      <c r="E5" s="6" t="s">
        <v>54</v>
      </c>
      <c r="F5" s="5" t="s">
        <v>65</v>
      </c>
      <c r="G5" s="6" t="s">
        <v>66</v>
      </c>
      <c r="H5" s="5" t="str">
        <f>"000010"</f>
        <v>000010</v>
      </c>
      <c r="I5" s="4">
        <v>42895</v>
      </c>
      <c r="J5" s="5" t="str">
        <f>"000054"</f>
        <v>000054</v>
      </c>
      <c r="K5" s="4">
        <v>42826</v>
      </c>
      <c r="L5" s="5" t="str">
        <f>"000353"</f>
        <v>000353</v>
      </c>
      <c r="M5" s="4">
        <v>42825</v>
      </c>
      <c r="N5" s="5">
        <v>16</v>
      </c>
      <c r="O5" s="5" t="str">
        <f>"001599"</f>
        <v>001599</v>
      </c>
      <c r="P5" s="4">
        <v>43239</v>
      </c>
      <c r="Q5" s="7">
        <v>145.09399999999999</v>
      </c>
      <c r="R5" s="7">
        <v>72.546999999999997</v>
      </c>
      <c r="S5" s="7">
        <v>72.546999999999997</v>
      </c>
      <c r="T5" s="5">
        <v>60</v>
      </c>
      <c r="U5" s="4">
        <v>43242</v>
      </c>
      <c r="V5" s="5">
        <v>9448090581</v>
      </c>
      <c r="W5" s="6" t="s">
        <v>67</v>
      </c>
      <c r="X5" s="5" t="s">
        <v>48</v>
      </c>
      <c r="Y5" s="6" t="s">
        <v>49</v>
      </c>
      <c r="Z5" s="5" t="s">
        <v>50</v>
      </c>
      <c r="AA5" s="6" t="s">
        <v>51</v>
      </c>
      <c r="AB5" s="7">
        <v>1.4509399999999999</v>
      </c>
      <c r="AD5" s="8"/>
      <c r="AF5" s="8"/>
      <c r="AG5" s="8"/>
    </row>
    <row r="6" spans="1:33" x14ac:dyDescent="0.2">
      <c r="A6" s="12">
        <v>1573</v>
      </c>
      <c r="B6" s="13" t="s">
        <v>34</v>
      </c>
      <c r="C6" s="13">
        <v>43251</v>
      </c>
      <c r="D6" s="5">
        <v>146</v>
      </c>
      <c r="E6" s="6" t="s">
        <v>54</v>
      </c>
      <c r="F6" s="5" t="s">
        <v>68</v>
      </c>
      <c r="G6" s="6" t="s">
        <v>69</v>
      </c>
      <c r="H6" s="5" t="str">
        <f>"000049"</f>
        <v>000049</v>
      </c>
      <c r="I6" s="4">
        <v>42674</v>
      </c>
      <c r="J6" s="5" t="str">
        <f>"000084"</f>
        <v>000084</v>
      </c>
      <c r="K6" s="4">
        <v>42611</v>
      </c>
      <c r="L6" s="5" t="str">
        <f>"000188"</f>
        <v>000188</v>
      </c>
      <c r="M6" s="4">
        <v>42613</v>
      </c>
      <c r="N6" s="5">
        <v>16</v>
      </c>
      <c r="O6" s="5" t="str">
        <f>"001939"</f>
        <v>001939</v>
      </c>
      <c r="P6" s="4">
        <v>43246</v>
      </c>
      <c r="Q6" s="7">
        <v>4.8574999999999999</v>
      </c>
      <c r="R6" s="7">
        <v>0.6018</v>
      </c>
      <c r="S6" s="7">
        <v>4.2557</v>
      </c>
      <c r="T6" s="5">
        <v>67</v>
      </c>
      <c r="U6" s="4">
        <v>43251</v>
      </c>
      <c r="V6" s="5">
        <v>9986130640</v>
      </c>
      <c r="W6" s="6" t="s">
        <v>70</v>
      </c>
      <c r="X6" s="5" t="s">
        <v>29</v>
      </c>
      <c r="Y6" s="6" t="s">
        <v>30</v>
      </c>
      <c r="Z6" s="5" t="s">
        <v>57</v>
      </c>
      <c r="AA6" s="6" t="s">
        <v>58</v>
      </c>
      <c r="AB6" s="7">
        <v>4.8575E-2</v>
      </c>
      <c r="AD6" s="8"/>
      <c r="AF6" s="8"/>
      <c r="AG6" s="8"/>
    </row>
    <row r="7" spans="1:33" x14ac:dyDescent="0.2">
      <c r="A7" s="12">
        <v>1882</v>
      </c>
      <c r="B7" s="13" t="s">
        <v>44</v>
      </c>
      <c r="C7" s="13">
        <v>43257</v>
      </c>
      <c r="D7" s="5">
        <v>146</v>
      </c>
      <c r="E7" s="6" t="s">
        <v>54</v>
      </c>
      <c r="F7" s="5" t="s">
        <v>71</v>
      </c>
      <c r="G7" s="6" t="s">
        <v>72</v>
      </c>
      <c r="H7" s="5" t="str">
        <f>"000130"</f>
        <v>000130</v>
      </c>
      <c r="I7" s="4">
        <v>43132</v>
      </c>
      <c r="J7" s="5" t="str">
        <f>"000011"</f>
        <v>000011</v>
      </c>
      <c r="K7" s="4">
        <v>43214</v>
      </c>
      <c r="L7" s="5" t="str">
        <f>"000026"</f>
        <v>000026</v>
      </c>
      <c r="M7" s="4">
        <v>43215</v>
      </c>
      <c r="N7" s="5">
        <v>17</v>
      </c>
      <c r="O7" s="5" t="str">
        <f>"001784"</f>
        <v>001784</v>
      </c>
      <c r="P7" s="4">
        <v>43243</v>
      </c>
      <c r="Q7" s="7">
        <v>7.4521300000000004</v>
      </c>
      <c r="R7" s="7">
        <v>1.42337</v>
      </c>
      <c r="S7" s="7">
        <v>6.0287600000000001</v>
      </c>
      <c r="T7" s="5">
        <v>73</v>
      </c>
      <c r="U7" s="4">
        <v>43257</v>
      </c>
      <c r="V7" s="5">
        <v>9844002783</v>
      </c>
      <c r="W7" s="6" t="s">
        <v>73</v>
      </c>
      <c r="X7" s="5" t="s">
        <v>35</v>
      </c>
      <c r="Y7" s="6" t="s">
        <v>36</v>
      </c>
      <c r="Z7" s="5" t="s">
        <v>57</v>
      </c>
      <c r="AA7" s="6" t="s">
        <v>58</v>
      </c>
      <c r="AB7" s="7">
        <v>7.4521299999999999E-2</v>
      </c>
      <c r="AD7" s="8"/>
      <c r="AF7" s="8"/>
      <c r="AG7" s="8"/>
    </row>
    <row r="8" spans="1:33" x14ac:dyDescent="0.2">
      <c r="A8" s="12">
        <v>2104</v>
      </c>
      <c r="B8" s="13" t="s">
        <v>44</v>
      </c>
      <c r="C8" s="13">
        <v>43264</v>
      </c>
      <c r="D8" s="5">
        <v>146</v>
      </c>
      <c r="E8" s="6" t="s">
        <v>54</v>
      </c>
      <c r="F8" s="5" t="s">
        <v>74</v>
      </c>
      <c r="G8" s="6" t="s">
        <v>75</v>
      </c>
      <c r="H8" s="5" t="str">
        <f>"000022"</f>
        <v>000022</v>
      </c>
      <c r="I8" s="4">
        <v>42637</v>
      </c>
      <c r="J8" s="5" t="str">
        <f>"000062"</f>
        <v>000062</v>
      </c>
      <c r="K8" s="4">
        <v>42824</v>
      </c>
      <c r="L8" s="5" t="str">
        <f>"000062"</f>
        <v>000062</v>
      </c>
      <c r="M8" s="4">
        <v>42824</v>
      </c>
      <c r="N8" s="5">
        <v>17</v>
      </c>
      <c r="O8" s="5" t="str">
        <f>"000596"</f>
        <v>000596</v>
      </c>
      <c r="P8" s="4">
        <v>42847</v>
      </c>
      <c r="Q8" s="7">
        <v>272.93117999999998</v>
      </c>
      <c r="R8" s="7">
        <v>11.160869999999999</v>
      </c>
      <c r="S8" s="7">
        <v>261.77030999999999</v>
      </c>
      <c r="T8" s="5">
        <v>82</v>
      </c>
      <c r="U8" s="4">
        <v>43264</v>
      </c>
      <c r="V8" s="5">
        <v>9845645073</v>
      </c>
      <c r="W8" s="6" t="s">
        <v>76</v>
      </c>
      <c r="X8" s="5" t="s">
        <v>45</v>
      </c>
      <c r="Y8" s="6" t="s">
        <v>46</v>
      </c>
      <c r="Z8" s="5" t="s">
        <v>57</v>
      </c>
      <c r="AA8" s="6" t="s">
        <v>58</v>
      </c>
      <c r="AB8" s="7">
        <v>2.7293117999999996</v>
      </c>
      <c r="AD8" s="8"/>
      <c r="AF8" s="8"/>
      <c r="AG8" s="8"/>
    </row>
    <row r="9" spans="1:33" x14ac:dyDescent="0.2">
      <c r="A9" s="12">
        <v>2105</v>
      </c>
      <c r="B9" s="13" t="s">
        <v>44</v>
      </c>
      <c r="C9" s="13">
        <v>43264</v>
      </c>
      <c r="D9" s="5">
        <v>146</v>
      </c>
      <c r="E9" s="6" t="s">
        <v>54</v>
      </c>
      <c r="F9" s="5" t="s">
        <v>74</v>
      </c>
      <c r="G9" s="6" t="s">
        <v>75</v>
      </c>
      <c r="H9" s="5" t="str">
        <f>"000022"</f>
        <v>000022</v>
      </c>
      <c r="I9" s="4">
        <v>42637</v>
      </c>
      <c r="J9" s="5" t="str">
        <f>"000062"</f>
        <v>000062</v>
      </c>
      <c r="K9" s="4">
        <v>42824</v>
      </c>
      <c r="L9" s="5" t="str">
        <f>"000062"</f>
        <v>000062</v>
      </c>
      <c r="M9" s="4">
        <v>42824</v>
      </c>
      <c r="N9" s="5">
        <v>17</v>
      </c>
      <c r="O9" s="5" t="str">
        <f>"000596"</f>
        <v>000596</v>
      </c>
      <c r="P9" s="4">
        <v>42847</v>
      </c>
      <c r="Q9" s="7">
        <v>64.485759999999999</v>
      </c>
      <c r="R9" s="7">
        <v>2.6490499999999999</v>
      </c>
      <c r="S9" s="7">
        <v>61.836709999999997</v>
      </c>
      <c r="T9" s="5">
        <v>82</v>
      </c>
      <c r="U9" s="4">
        <v>43264</v>
      </c>
      <c r="V9" s="5">
        <v>9845645073</v>
      </c>
      <c r="W9" s="6" t="s">
        <v>76</v>
      </c>
      <c r="X9" s="5" t="s">
        <v>45</v>
      </c>
      <c r="Y9" s="6" t="s">
        <v>46</v>
      </c>
      <c r="Z9" s="5" t="s">
        <v>57</v>
      </c>
      <c r="AA9" s="6" t="s">
        <v>58</v>
      </c>
      <c r="AB9" s="7">
        <v>0.64485760000000003</v>
      </c>
      <c r="AD9" s="8"/>
      <c r="AF9" s="8"/>
      <c r="AG9" s="8"/>
    </row>
    <row r="10" spans="1:33" x14ac:dyDescent="0.2">
      <c r="A10" s="12">
        <v>2182</v>
      </c>
      <c r="B10" s="13" t="s">
        <v>44</v>
      </c>
      <c r="C10" s="13">
        <v>43266</v>
      </c>
      <c r="D10" s="5">
        <v>146</v>
      </c>
      <c r="E10" s="6" t="s">
        <v>54</v>
      </c>
      <c r="F10" s="5" t="s">
        <v>77</v>
      </c>
      <c r="G10" s="6" t="s">
        <v>78</v>
      </c>
      <c r="H10" s="5" t="str">
        <f>"000131"</f>
        <v>000131</v>
      </c>
      <c r="I10" s="4">
        <v>43132</v>
      </c>
      <c r="J10" s="5" t="str">
        <f>"000010"</f>
        <v>000010</v>
      </c>
      <c r="K10" s="4">
        <v>43214</v>
      </c>
      <c r="L10" s="5" t="str">
        <f>"000025"</f>
        <v>000025</v>
      </c>
      <c r="M10" s="4">
        <v>43215</v>
      </c>
      <c r="N10" s="5">
        <v>16</v>
      </c>
      <c r="O10" s="5" t="str">
        <f>"002208"</f>
        <v>002208</v>
      </c>
      <c r="P10" s="4">
        <v>43257</v>
      </c>
      <c r="Q10" s="7">
        <v>8.3999400000000009</v>
      </c>
      <c r="R10" s="7">
        <v>0.67635999999999996</v>
      </c>
      <c r="S10" s="7">
        <v>7.7235800000000001</v>
      </c>
      <c r="T10" s="5">
        <v>87</v>
      </c>
      <c r="U10" s="4">
        <v>43266</v>
      </c>
      <c r="V10" s="5">
        <v>9844002783</v>
      </c>
      <c r="W10" s="6" t="s">
        <v>73</v>
      </c>
      <c r="X10" s="5" t="s">
        <v>41</v>
      </c>
      <c r="Y10" s="6" t="s">
        <v>40</v>
      </c>
      <c r="Z10" s="5" t="s">
        <v>57</v>
      </c>
      <c r="AA10" s="6" t="s">
        <v>58</v>
      </c>
      <c r="AB10" s="7">
        <v>8.3999400000000002E-2</v>
      </c>
      <c r="AD10" s="8"/>
      <c r="AF10" s="8"/>
      <c r="AG10" s="8"/>
    </row>
    <row r="11" spans="1:33" x14ac:dyDescent="0.2">
      <c r="A11" s="12">
        <v>2651</v>
      </c>
      <c r="B11" s="13" t="s">
        <v>44</v>
      </c>
      <c r="C11" s="13">
        <v>43276</v>
      </c>
      <c r="D11" s="5">
        <v>146</v>
      </c>
      <c r="E11" s="6" t="s">
        <v>54</v>
      </c>
      <c r="F11" s="5" t="s">
        <v>79</v>
      </c>
      <c r="G11" s="6" t="s">
        <v>80</v>
      </c>
      <c r="H11" s="5" t="str">
        <f>"000161"</f>
        <v>000161</v>
      </c>
      <c r="I11" s="4">
        <v>43243</v>
      </c>
      <c r="J11" s="5" t="str">
        <f>"000024"</f>
        <v>000024</v>
      </c>
      <c r="K11" s="4">
        <v>43243</v>
      </c>
      <c r="L11" s="5" t="str">
        <f>"000055"</f>
        <v>000055</v>
      </c>
      <c r="M11" s="4">
        <v>43244</v>
      </c>
      <c r="N11" s="5">
        <v>18</v>
      </c>
      <c r="O11" s="5" t="str">
        <f>"002647"</f>
        <v>002647</v>
      </c>
      <c r="P11" s="4">
        <v>43269</v>
      </c>
      <c r="Q11" s="7">
        <v>19.953289999999999</v>
      </c>
      <c r="R11" s="7">
        <v>1.5255799999999999</v>
      </c>
      <c r="S11" s="7">
        <v>18.427710000000001</v>
      </c>
      <c r="T11" s="5">
        <v>100</v>
      </c>
      <c r="U11" s="4">
        <v>43276</v>
      </c>
      <c r="V11" s="5">
        <v>9108458111</v>
      </c>
      <c r="W11" s="6" t="s">
        <v>47</v>
      </c>
      <c r="X11" s="5" t="s">
        <v>41</v>
      </c>
      <c r="Y11" s="6" t="s">
        <v>40</v>
      </c>
      <c r="Z11" s="5" t="s">
        <v>57</v>
      </c>
      <c r="AA11" s="6" t="s">
        <v>58</v>
      </c>
      <c r="AB11" s="7">
        <v>0.19953289999999999</v>
      </c>
      <c r="AD11" s="8"/>
      <c r="AF11" s="8"/>
      <c r="AG11" s="8"/>
    </row>
    <row r="12" spans="1:33" x14ac:dyDescent="0.2">
      <c r="A12" s="12">
        <v>2652</v>
      </c>
      <c r="B12" s="13" t="s">
        <v>44</v>
      </c>
      <c r="C12" s="13">
        <v>43276</v>
      </c>
      <c r="D12" s="5">
        <v>146</v>
      </c>
      <c r="E12" s="6" t="s">
        <v>54</v>
      </c>
      <c r="F12" s="5" t="s">
        <v>81</v>
      </c>
      <c r="G12" s="6" t="s">
        <v>82</v>
      </c>
      <c r="H12" s="5" t="str">
        <f>"000162"</f>
        <v>000162</v>
      </c>
      <c r="I12" s="4">
        <v>43243</v>
      </c>
      <c r="J12" s="5" t="str">
        <f>"000023"</f>
        <v>000023</v>
      </c>
      <c r="K12" s="4">
        <v>43243</v>
      </c>
      <c r="L12" s="5" t="str">
        <f>"000056"</f>
        <v>000056</v>
      </c>
      <c r="M12" s="4">
        <v>43244</v>
      </c>
      <c r="N12" s="5">
        <v>18</v>
      </c>
      <c r="O12" s="5" t="str">
        <f>"002648"</f>
        <v>002648</v>
      </c>
      <c r="P12" s="4">
        <v>43269</v>
      </c>
      <c r="Q12" s="7">
        <v>19.949069999999999</v>
      </c>
      <c r="R12" s="7">
        <v>1.52522</v>
      </c>
      <c r="S12" s="7">
        <v>18.423850000000002</v>
      </c>
      <c r="T12" s="5">
        <v>100</v>
      </c>
      <c r="U12" s="4">
        <v>43276</v>
      </c>
      <c r="V12" s="5">
        <v>9108458111</v>
      </c>
      <c r="W12" s="6" t="s">
        <v>47</v>
      </c>
      <c r="X12" s="5" t="s">
        <v>41</v>
      </c>
      <c r="Y12" s="6" t="s">
        <v>40</v>
      </c>
      <c r="Z12" s="5" t="s">
        <v>57</v>
      </c>
      <c r="AA12" s="6" t="s">
        <v>58</v>
      </c>
      <c r="AB12" s="7">
        <v>0.19949069999999999</v>
      </c>
      <c r="AD12" s="8"/>
      <c r="AF12" s="8"/>
      <c r="AG12" s="8"/>
    </row>
    <row r="13" spans="1:33" x14ac:dyDescent="0.2">
      <c r="A13" s="12">
        <v>2747</v>
      </c>
      <c r="B13" s="13" t="s">
        <v>44</v>
      </c>
      <c r="C13" s="13">
        <v>43278</v>
      </c>
      <c r="D13" s="5">
        <v>146</v>
      </c>
      <c r="E13" s="6" t="s">
        <v>54</v>
      </c>
      <c r="F13" s="5" t="s">
        <v>83</v>
      </c>
      <c r="G13" s="6" t="s">
        <v>84</v>
      </c>
      <c r="H13" s="5" t="str">
        <f>"000173"</f>
        <v>000173</v>
      </c>
      <c r="I13" s="4">
        <v>41660</v>
      </c>
      <c r="J13" s="5" t="str">
        <f>"000004"</f>
        <v>000004</v>
      </c>
      <c r="K13" s="4">
        <v>42927</v>
      </c>
      <c r="L13" s="5" t="str">
        <f>"000209"</f>
        <v>000209</v>
      </c>
      <c r="M13" s="4">
        <v>42642</v>
      </c>
      <c r="N13" s="5">
        <v>14</v>
      </c>
      <c r="O13" s="5" t="str">
        <f>"003031"</f>
        <v>003031</v>
      </c>
      <c r="P13" s="4">
        <v>43277</v>
      </c>
      <c r="Q13" s="7">
        <v>16.959379999999999</v>
      </c>
      <c r="R13" s="7">
        <v>2.4201299999999999</v>
      </c>
      <c r="S13" s="7">
        <v>14.539249999999999</v>
      </c>
      <c r="T13" s="5">
        <v>103</v>
      </c>
      <c r="U13" s="4">
        <v>43278</v>
      </c>
      <c r="V13" s="5">
        <v>9901698462</v>
      </c>
      <c r="W13" s="6" t="s">
        <v>47</v>
      </c>
      <c r="X13" s="5" t="s">
        <v>85</v>
      </c>
      <c r="Y13" s="6" t="s">
        <v>86</v>
      </c>
      <c r="Z13" s="5" t="s">
        <v>57</v>
      </c>
      <c r="AA13" s="6" t="s">
        <v>58</v>
      </c>
      <c r="AB13" s="7">
        <v>0.16959379999999999</v>
      </c>
      <c r="AD13" s="8"/>
      <c r="AF13" s="8"/>
      <c r="AG13" s="8"/>
    </row>
    <row r="14" spans="1:33" x14ac:dyDescent="0.2">
      <c r="A14" s="12">
        <v>2911</v>
      </c>
      <c r="B14" s="13" t="s">
        <v>31</v>
      </c>
      <c r="C14" s="13">
        <v>43283</v>
      </c>
      <c r="D14" s="5">
        <v>146</v>
      </c>
      <c r="E14" s="6" t="s">
        <v>54</v>
      </c>
      <c r="F14" s="5" t="s">
        <v>87</v>
      </c>
      <c r="G14" s="6" t="s">
        <v>88</v>
      </c>
      <c r="H14" s="5" t="str">
        <f>"000054"</f>
        <v>000054</v>
      </c>
      <c r="I14" s="4">
        <v>42621</v>
      </c>
      <c r="J14" s="5" t="str">
        <f>"000021"</f>
        <v>000021</v>
      </c>
      <c r="K14" s="4">
        <v>42932</v>
      </c>
      <c r="L14" s="5" t="str">
        <f>"0078"</f>
        <v>0078</v>
      </c>
      <c r="M14" s="4">
        <v>42915</v>
      </c>
      <c r="N14" s="5">
        <v>16</v>
      </c>
      <c r="O14" s="5" t="str">
        <f>"003179"</f>
        <v>003179</v>
      </c>
      <c r="P14" s="4">
        <v>43280</v>
      </c>
      <c r="Q14" s="7">
        <v>15.610659999999999</v>
      </c>
      <c r="R14" s="7">
        <v>2.0689099999999998</v>
      </c>
      <c r="S14" s="7">
        <v>13.54175</v>
      </c>
      <c r="T14" s="5">
        <v>107</v>
      </c>
      <c r="U14" s="4">
        <v>43283</v>
      </c>
      <c r="V14" s="5">
        <v>8050661566</v>
      </c>
      <c r="W14" s="6" t="s">
        <v>89</v>
      </c>
      <c r="X14" s="5" t="s">
        <v>43</v>
      </c>
      <c r="Y14" s="6" t="s">
        <v>42</v>
      </c>
      <c r="Z14" s="5" t="s">
        <v>57</v>
      </c>
      <c r="AA14" s="6" t="s">
        <v>58</v>
      </c>
      <c r="AB14" s="7">
        <v>0.15610659999999998</v>
      </c>
      <c r="AD14" s="8"/>
      <c r="AF14" s="8"/>
      <c r="AG14" s="8"/>
    </row>
    <row r="15" spans="1:33" x14ac:dyDescent="0.2">
      <c r="A15" s="12">
        <v>2912</v>
      </c>
      <c r="B15" s="13" t="s">
        <v>31</v>
      </c>
      <c r="C15" s="13">
        <v>43283</v>
      </c>
      <c r="D15" s="5">
        <v>146</v>
      </c>
      <c r="E15" s="6" t="s">
        <v>54</v>
      </c>
      <c r="F15" s="5" t="s">
        <v>90</v>
      </c>
      <c r="G15" s="6" t="s">
        <v>91</v>
      </c>
      <c r="H15" s="5" t="str">
        <f>"000097"</f>
        <v>000097</v>
      </c>
      <c r="I15" s="4">
        <v>42825</v>
      </c>
      <c r="J15" s="5" t="str">
        <f>"000190"</f>
        <v>000190</v>
      </c>
      <c r="K15" s="4">
        <v>42819</v>
      </c>
      <c r="L15" s="5" t="str">
        <f>"000410"</f>
        <v>000410</v>
      </c>
      <c r="M15" s="4">
        <v>42825</v>
      </c>
      <c r="N15" s="5">
        <v>15</v>
      </c>
      <c r="O15" s="5" t="str">
        <f>"003022"</f>
        <v>003022</v>
      </c>
      <c r="P15" s="4">
        <v>43277</v>
      </c>
      <c r="Q15" s="7">
        <v>9.6864399999999993</v>
      </c>
      <c r="R15" s="7">
        <v>1.2036199999999999</v>
      </c>
      <c r="S15" s="7">
        <v>8.4828200000000002</v>
      </c>
      <c r="T15" s="5">
        <v>108</v>
      </c>
      <c r="U15" s="4">
        <v>43283</v>
      </c>
      <c r="V15" s="5">
        <v>9916997189</v>
      </c>
      <c r="W15" s="6" t="s">
        <v>92</v>
      </c>
      <c r="X15" s="5" t="s">
        <v>29</v>
      </c>
      <c r="Y15" s="6" t="s">
        <v>30</v>
      </c>
      <c r="Z15" s="5" t="s">
        <v>57</v>
      </c>
      <c r="AA15" s="6" t="s">
        <v>58</v>
      </c>
      <c r="AB15" s="7">
        <v>9.6864399999999989E-2</v>
      </c>
      <c r="AD15" s="8"/>
      <c r="AF15" s="8"/>
      <c r="AG15" s="8"/>
    </row>
    <row r="16" spans="1:33" x14ac:dyDescent="0.2">
      <c r="A16" s="12">
        <v>3006</v>
      </c>
      <c r="B16" s="13" t="s">
        <v>31</v>
      </c>
      <c r="C16" s="13">
        <v>43285</v>
      </c>
      <c r="D16" s="5">
        <v>146</v>
      </c>
      <c r="E16" s="6" t="s">
        <v>54</v>
      </c>
      <c r="F16" s="5" t="s">
        <v>93</v>
      </c>
      <c r="G16" s="6" t="s">
        <v>94</v>
      </c>
      <c r="H16" s="5" t="str">
        <f>"000168"</f>
        <v>000168</v>
      </c>
      <c r="I16" s="4">
        <v>43252</v>
      </c>
      <c r="J16" s="5" t="str">
        <f>""</f>
        <v/>
      </c>
      <c r="K16" s="4">
        <v>43326</v>
      </c>
      <c r="L16" s="5" t="str">
        <f>""</f>
        <v/>
      </c>
      <c r="M16" s="4"/>
      <c r="N16" s="5">
        <v>17</v>
      </c>
      <c r="O16" s="5" t="str">
        <f>""</f>
        <v/>
      </c>
      <c r="P16" s="4"/>
      <c r="Q16" s="7">
        <v>52.363660000000003</v>
      </c>
      <c r="R16" s="7">
        <v>4.3249000000000004</v>
      </c>
      <c r="S16" s="7">
        <v>48.038760000000003</v>
      </c>
      <c r="T16" s="5">
        <v>111</v>
      </c>
      <c r="U16" s="4">
        <v>43285</v>
      </c>
      <c r="V16" s="5">
        <v>9900097758</v>
      </c>
      <c r="W16" s="6" t="s">
        <v>47</v>
      </c>
      <c r="X16" s="5" t="s">
        <v>38</v>
      </c>
      <c r="Y16" s="6" t="s">
        <v>39</v>
      </c>
      <c r="Z16" s="5" t="s">
        <v>57</v>
      </c>
      <c r="AA16" s="6" t="s">
        <v>58</v>
      </c>
      <c r="AB16" s="7">
        <v>0.52363660000000001</v>
      </c>
      <c r="AD16" s="8"/>
      <c r="AF16" s="8"/>
      <c r="AG16" s="8"/>
    </row>
    <row r="17" spans="1:33" x14ac:dyDescent="0.2">
      <c r="A17" s="12">
        <v>3338</v>
      </c>
      <c r="B17" s="13" t="s">
        <v>31</v>
      </c>
      <c r="C17" s="13">
        <v>43297</v>
      </c>
      <c r="D17" s="5">
        <v>146</v>
      </c>
      <c r="E17" s="6" t="s">
        <v>54</v>
      </c>
      <c r="F17" s="5" t="s">
        <v>95</v>
      </c>
      <c r="G17" s="6" t="s">
        <v>96</v>
      </c>
      <c r="H17" s="5" t="str">
        <f>"00070."</f>
        <v>00070.</v>
      </c>
      <c r="I17" s="4">
        <v>42671</v>
      </c>
      <c r="J17" s="5" t="str">
        <f>"000001"</f>
        <v>000001</v>
      </c>
      <c r="K17" s="4">
        <v>42927</v>
      </c>
      <c r="L17" s="5" t="str">
        <f>"0000257"</f>
        <v>0000257</v>
      </c>
      <c r="M17" s="4">
        <v>42671</v>
      </c>
      <c r="N17" s="5">
        <v>15</v>
      </c>
      <c r="O17" s="5" t="str">
        <f>"003534"</f>
        <v>003534</v>
      </c>
      <c r="P17" s="4">
        <v>43291</v>
      </c>
      <c r="Q17" s="7">
        <v>19.372199999999999</v>
      </c>
      <c r="R17" s="7">
        <v>2.5962999999999998</v>
      </c>
      <c r="S17" s="7">
        <v>16.7759</v>
      </c>
      <c r="T17" s="5">
        <v>125</v>
      </c>
      <c r="U17" s="4">
        <v>43297</v>
      </c>
      <c r="V17" s="5">
        <v>9901698462</v>
      </c>
      <c r="W17" s="6" t="s">
        <v>97</v>
      </c>
      <c r="X17" s="5" t="s">
        <v>29</v>
      </c>
      <c r="Y17" s="6" t="s">
        <v>30</v>
      </c>
      <c r="Z17" s="5" t="s">
        <v>57</v>
      </c>
      <c r="AA17" s="6" t="s">
        <v>58</v>
      </c>
      <c r="AB17" s="7">
        <v>0.19372200000000001</v>
      </c>
      <c r="AD17" s="8"/>
      <c r="AF17" s="8"/>
      <c r="AG17" s="8"/>
    </row>
    <row r="18" spans="1:33" x14ac:dyDescent="0.2">
      <c r="A18" s="12">
        <v>3339</v>
      </c>
      <c r="B18" s="13" t="s">
        <v>31</v>
      </c>
      <c r="C18" s="13">
        <v>43297</v>
      </c>
      <c r="D18" s="5">
        <v>146</v>
      </c>
      <c r="E18" s="6" t="s">
        <v>54</v>
      </c>
      <c r="F18" s="5" t="s">
        <v>98</v>
      </c>
      <c r="G18" s="6" t="s">
        <v>99</v>
      </c>
      <c r="H18" s="5" t="str">
        <f>"000072"</f>
        <v>000072</v>
      </c>
      <c r="I18" s="4">
        <v>42671</v>
      </c>
      <c r="J18" s="5" t="str">
        <f>"000002"</f>
        <v>000002</v>
      </c>
      <c r="K18" s="4">
        <v>42927</v>
      </c>
      <c r="L18" s="5" t="str">
        <f>"000258"</f>
        <v>000258</v>
      </c>
      <c r="M18" s="4">
        <v>42671</v>
      </c>
      <c r="N18" s="5">
        <v>16</v>
      </c>
      <c r="O18" s="5" t="str">
        <f>"003535"</f>
        <v>003535</v>
      </c>
      <c r="P18" s="4">
        <v>43291</v>
      </c>
      <c r="Q18" s="7">
        <v>14.673439999999999</v>
      </c>
      <c r="R18" s="7">
        <v>1.9666999999999999</v>
      </c>
      <c r="S18" s="7">
        <v>12.70674</v>
      </c>
      <c r="T18" s="5">
        <v>125</v>
      </c>
      <c r="U18" s="4">
        <v>43297</v>
      </c>
      <c r="V18" s="5">
        <v>9901698462</v>
      </c>
      <c r="W18" s="6" t="s">
        <v>97</v>
      </c>
      <c r="X18" s="5" t="s">
        <v>29</v>
      </c>
      <c r="Y18" s="6" t="s">
        <v>30</v>
      </c>
      <c r="Z18" s="5" t="s">
        <v>57</v>
      </c>
      <c r="AA18" s="6" t="s">
        <v>58</v>
      </c>
      <c r="AB18" s="7">
        <v>0.14673439999999999</v>
      </c>
      <c r="AD18" s="8"/>
      <c r="AF18" s="8"/>
      <c r="AG18" s="8"/>
    </row>
    <row r="19" spans="1:33" x14ac:dyDescent="0.2">
      <c r="A19" s="12">
        <v>3577</v>
      </c>
      <c r="B19" s="13" t="s">
        <v>31</v>
      </c>
      <c r="C19" s="13">
        <v>43299</v>
      </c>
      <c r="D19" s="5">
        <v>146</v>
      </c>
      <c r="E19" s="6" t="s">
        <v>54</v>
      </c>
      <c r="F19" s="5" t="s">
        <v>100</v>
      </c>
      <c r="G19" s="6" t="s">
        <v>101</v>
      </c>
      <c r="H19" s="5" t="str">
        <f>"000048"</f>
        <v>000048</v>
      </c>
      <c r="I19" s="4">
        <v>42888</v>
      </c>
      <c r="J19" s="5" t="str">
        <f>"000078"</f>
        <v>000078</v>
      </c>
      <c r="K19" s="4">
        <v>42916</v>
      </c>
      <c r="L19" s="5" t="str">
        <f>"000180"</f>
        <v>000180</v>
      </c>
      <c r="M19" s="4">
        <v>42916</v>
      </c>
      <c r="N19" s="5">
        <v>17</v>
      </c>
      <c r="O19" s="5" t="str">
        <f>"003791"</f>
        <v>003791</v>
      </c>
      <c r="P19" s="4">
        <v>43294</v>
      </c>
      <c r="Q19" s="7">
        <v>14.32442</v>
      </c>
      <c r="R19" s="7">
        <v>1.59002</v>
      </c>
      <c r="S19" s="7">
        <v>12.734400000000001</v>
      </c>
      <c r="T19" s="5">
        <v>129</v>
      </c>
      <c r="U19" s="4">
        <v>43299</v>
      </c>
      <c r="V19" s="5">
        <v>9845135453</v>
      </c>
      <c r="W19" s="6" t="s">
        <v>102</v>
      </c>
      <c r="X19" s="5" t="s">
        <v>43</v>
      </c>
      <c r="Y19" s="6" t="s">
        <v>42</v>
      </c>
      <c r="Z19" s="5" t="s">
        <v>57</v>
      </c>
      <c r="AA19" s="6" t="s">
        <v>58</v>
      </c>
      <c r="AB19" s="7">
        <v>0.14324419999999999</v>
      </c>
      <c r="AD19" s="8"/>
      <c r="AF19" s="8"/>
      <c r="AG19" s="8"/>
    </row>
    <row r="20" spans="1:33" x14ac:dyDescent="0.2">
      <c r="A20" s="12">
        <v>3777</v>
      </c>
      <c r="B20" s="13" t="s">
        <v>31</v>
      </c>
      <c r="C20" s="13">
        <v>43301</v>
      </c>
      <c r="D20" s="5">
        <v>146</v>
      </c>
      <c r="E20" s="6" t="s">
        <v>54</v>
      </c>
      <c r="F20" s="5" t="s">
        <v>103</v>
      </c>
      <c r="G20" s="6" t="s">
        <v>104</v>
      </c>
      <c r="H20" s="5" t="str">
        <f>"000031"</f>
        <v>000031</v>
      </c>
      <c r="I20" s="4">
        <v>42934</v>
      </c>
      <c r="J20" s="5" t="str">
        <f>"000143"</f>
        <v>000143</v>
      </c>
      <c r="K20" s="4">
        <v>43186</v>
      </c>
      <c r="L20" s="5" t="str">
        <f>"000148"</f>
        <v>000148</v>
      </c>
      <c r="M20" s="4">
        <v>43186</v>
      </c>
      <c r="N20" s="5">
        <v>16</v>
      </c>
      <c r="O20" s="5" t="str">
        <f>"004827"</f>
        <v>004827</v>
      </c>
      <c r="P20" s="4">
        <v>43315</v>
      </c>
      <c r="Q20" s="7">
        <v>4.1381199999999998</v>
      </c>
      <c r="R20" s="7">
        <v>0.37080000000000002</v>
      </c>
      <c r="S20" s="7">
        <v>3.7673199999999998</v>
      </c>
      <c r="T20" s="5">
        <v>134</v>
      </c>
      <c r="U20" s="4">
        <v>43301</v>
      </c>
      <c r="V20" s="5">
        <v>0</v>
      </c>
      <c r="W20" s="6" t="s">
        <v>105</v>
      </c>
      <c r="X20" s="5" t="s">
        <v>32</v>
      </c>
      <c r="Y20" s="6" t="s">
        <v>33</v>
      </c>
      <c r="Z20" s="5" t="s">
        <v>52</v>
      </c>
      <c r="AA20" s="6" t="s">
        <v>53</v>
      </c>
      <c r="AB20" s="7">
        <v>4.13812E-2</v>
      </c>
      <c r="AD20" s="8"/>
      <c r="AF20" s="8"/>
      <c r="AG20" s="8"/>
    </row>
    <row r="21" spans="1:33" x14ac:dyDescent="0.2">
      <c r="A21" s="12">
        <v>3778</v>
      </c>
      <c r="B21" s="13" t="s">
        <v>31</v>
      </c>
      <c r="C21" s="13">
        <v>43301</v>
      </c>
      <c r="D21" s="5">
        <v>146</v>
      </c>
      <c r="E21" s="6" t="s">
        <v>54</v>
      </c>
      <c r="F21" s="5" t="s">
        <v>103</v>
      </c>
      <c r="G21" s="6" t="s">
        <v>104</v>
      </c>
      <c r="H21" s="5" t="str">
        <f>"000031"</f>
        <v>000031</v>
      </c>
      <c r="I21" s="4">
        <v>42934</v>
      </c>
      <c r="J21" s="5" t="str">
        <f>"000143"</f>
        <v>000143</v>
      </c>
      <c r="K21" s="4">
        <v>43186</v>
      </c>
      <c r="L21" s="5" t="str">
        <f>"000148"</f>
        <v>000148</v>
      </c>
      <c r="M21" s="4">
        <v>43186</v>
      </c>
      <c r="N21" s="5">
        <v>16</v>
      </c>
      <c r="O21" s="5" t="str">
        <f>"004827"</f>
        <v>004827</v>
      </c>
      <c r="P21" s="4">
        <v>43315</v>
      </c>
      <c r="Q21" s="7">
        <v>14.48343</v>
      </c>
      <c r="R21" s="7">
        <v>1.23132</v>
      </c>
      <c r="S21" s="7">
        <v>13.25211</v>
      </c>
      <c r="T21" s="5">
        <v>134</v>
      </c>
      <c r="U21" s="4">
        <v>43301</v>
      </c>
      <c r="V21" s="5">
        <v>0</v>
      </c>
      <c r="W21" s="6" t="s">
        <v>105</v>
      </c>
      <c r="X21" s="5" t="s">
        <v>32</v>
      </c>
      <c r="Y21" s="6" t="s">
        <v>33</v>
      </c>
      <c r="Z21" s="5" t="s">
        <v>52</v>
      </c>
      <c r="AA21" s="6" t="s">
        <v>53</v>
      </c>
      <c r="AB21" s="7">
        <v>0.1448343</v>
      </c>
      <c r="AD21" s="8"/>
      <c r="AF21" s="8"/>
      <c r="AG21" s="8"/>
    </row>
    <row r="22" spans="1:33" x14ac:dyDescent="0.2">
      <c r="A22" s="12">
        <v>3946</v>
      </c>
      <c r="B22" s="13" t="s">
        <v>31</v>
      </c>
      <c r="C22" s="13">
        <v>43305</v>
      </c>
      <c r="D22" s="5">
        <v>146</v>
      </c>
      <c r="E22" s="6" t="s">
        <v>54</v>
      </c>
      <c r="F22" s="5" t="s">
        <v>106</v>
      </c>
      <c r="G22" s="6" t="s">
        <v>107</v>
      </c>
      <c r="H22" s="5" t="str">
        <f>"000171"</f>
        <v>000171</v>
      </c>
      <c r="I22" s="4">
        <v>42671</v>
      </c>
      <c r="J22" s="5" t="str">
        <f>"000008"</f>
        <v>000008</v>
      </c>
      <c r="K22" s="4">
        <v>42927</v>
      </c>
      <c r="L22" s="5" t="str">
        <f>"000259"</f>
        <v>000259</v>
      </c>
      <c r="M22" s="4">
        <v>42671</v>
      </c>
      <c r="N22" s="5">
        <v>14</v>
      </c>
      <c r="O22" s="5" t="str">
        <f>"004114"</f>
        <v>004114</v>
      </c>
      <c r="P22" s="4">
        <v>43301</v>
      </c>
      <c r="Q22" s="7">
        <v>2.9920300000000002</v>
      </c>
      <c r="R22" s="7">
        <v>0.49107000000000001</v>
      </c>
      <c r="S22" s="7">
        <v>2.5009600000000001</v>
      </c>
      <c r="T22" s="5">
        <v>139</v>
      </c>
      <c r="U22" s="4">
        <v>43305</v>
      </c>
      <c r="V22" s="5">
        <v>9901698462</v>
      </c>
      <c r="W22" s="6" t="s">
        <v>47</v>
      </c>
      <c r="X22" s="5" t="s">
        <v>85</v>
      </c>
      <c r="Y22" s="6" t="s">
        <v>86</v>
      </c>
      <c r="Z22" s="5" t="s">
        <v>57</v>
      </c>
      <c r="AA22" s="6" t="s">
        <v>58</v>
      </c>
      <c r="AB22" s="7">
        <v>2.99203E-2</v>
      </c>
      <c r="AD22" s="8"/>
      <c r="AF22" s="8"/>
      <c r="AG22" s="8"/>
    </row>
    <row r="23" spans="1:33" x14ac:dyDescent="0.2">
      <c r="A23" s="12">
        <v>4008</v>
      </c>
      <c r="B23" s="13" t="s">
        <v>31</v>
      </c>
      <c r="C23" s="13">
        <v>43307</v>
      </c>
      <c r="D23" s="5">
        <v>146</v>
      </c>
      <c r="E23" s="6" t="s">
        <v>54</v>
      </c>
      <c r="F23" s="5" t="s">
        <v>108</v>
      </c>
      <c r="G23" s="6" t="s">
        <v>109</v>
      </c>
      <c r="H23" s="5" t="str">
        <f>"000038"</f>
        <v>000038</v>
      </c>
      <c r="I23" s="4">
        <v>42793</v>
      </c>
      <c r="J23" s="5" t="str">
        <f>"000181"</f>
        <v>000181</v>
      </c>
      <c r="K23" s="4">
        <v>42793</v>
      </c>
      <c r="L23" s="5" t="str">
        <f>"000373"</f>
        <v>000373</v>
      </c>
      <c r="M23" s="4">
        <v>42793</v>
      </c>
      <c r="N23" s="5">
        <v>16</v>
      </c>
      <c r="O23" s="5" t="str">
        <f>"004234"</f>
        <v>004234</v>
      </c>
      <c r="P23" s="4">
        <v>43305</v>
      </c>
      <c r="Q23" s="7">
        <v>9.8843200000000007</v>
      </c>
      <c r="R23" s="7">
        <v>1.27508</v>
      </c>
      <c r="S23" s="7">
        <v>8.6092399999999998</v>
      </c>
      <c r="T23" s="5">
        <v>142</v>
      </c>
      <c r="U23" s="4">
        <v>43307</v>
      </c>
      <c r="V23" s="5">
        <v>9731015055</v>
      </c>
      <c r="W23" s="6" t="s">
        <v>110</v>
      </c>
      <c r="X23" s="5" t="s">
        <v>29</v>
      </c>
      <c r="Y23" s="6" t="s">
        <v>30</v>
      </c>
      <c r="Z23" s="5" t="s">
        <v>57</v>
      </c>
      <c r="AA23" s="6" t="s">
        <v>58</v>
      </c>
      <c r="AB23" s="7">
        <v>9.8843200000000006E-2</v>
      </c>
      <c r="AD23" s="8"/>
      <c r="AF23" s="8"/>
      <c r="AG23" s="8"/>
    </row>
    <row r="24" spans="1:33" x14ac:dyDescent="0.2">
      <c r="A24" s="12">
        <v>4560</v>
      </c>
      <c r="B24" s="13" t="s">
        <v>28</v>
      </c>
      <c r="C24" s="13">
        <v>43318</v>
      </c>
      <c r="D24" s="5">
        <v>146</v>
      </c>
      <c r="E24" s="6" t="s">
        <v>54</v>
      </c>
      <c r="F24" s="5" t="s">
        <v>103</v>
      </c>
      <c r="G24" s="6" t="s">
        <v>104</v>
      </c>
      <c r="H24" s="5" t="str">
        <f>"000031"</f>
        <v>000031</v>
      </c>
      <c r="I24" s="4">
        <v>42934</v>
      </c>
      <c r="J24" s="5" t="str">
        <f>"000143"</f>
        <v>000143</v>
      </c>
      <c r="K24" s="4">
        <v>43186</v>
      </c>
      <c r="L24" s="5" t="str">
        <f>"000148"</f>
        <v>000148</v>
      </c>
      <c r="M24" s="4">
        <v>43186</v>
      </c>
      <c r="N24" s="5">
        <v>16</v>
      </c>
      <c r="O24" s="5" t="str">
        <f>"004827"</f>
        <v>004827</v>
      </c>
      <c r="P24" s="4">
        <v>43315</v>
      </c>
      <c r="Q24" s="7">
        <v>4.1381199999999998</v>
      </c>
      <c r="R24" s="7">
        <v>0.37080000000000002</v>
      </c>
      <c r="S24" s="7">
        <v>3.7673199999999998</v>
      </c>
      <c r="T24" s="5">
        <v>157</v>
      </c>
      <c r="U24" s="4">
        <v>43318</v>
      </c>
      <c r="V24" s="5">
        <v>0</v>
      </c>
      <c r="W24" s="6" t="s">
        <v>105</v>
      </c>
      <c r="X24" s="5" t="s">
        <v>32</v>
      </c>
      <c r="Y24" s="6" t="s">
        <v>33</v>
      </c>
      <c r="Z24" s="5" t="s">
        <v>52</v>
      </c>
      <c r="AA24" s="6" t="s">
        <v>53</v>
      </c>
      <c r="AB24" s="7">
        <v>4.13812E-2</v>
      </c>
      <c r="AD24" s="8"/>
      <c r="AF24" s="8"/>
      <c r="AG24" s="8"/>
    </row>
    <row r="25" spans="1:33" x14ac:dyDescent="0.2">
      <c r="A25" s="12">
        <v>4989</v>
      </c>
      <c r="B25" s="13" t="s">
        <v>28</v>
      </c>
      <c r="C25" s="13">
        <v>43330</v>
      </c>
      <c r="D25" s="5">
        <v>146</v>
      </c>
      <c r="E25" s="6" t="s">
        <v>54</v>
      </c>
      <c r="F25" s="5" t="s">
        <v>111</v>
      </c>
      <c r="G25" s="6" t="s">
        <v>112</v>
      </c>
      <c r="H25" s="5" t="str">
        <f>"000002"</f>
        <v>000002</v>
      </c>
      <c r="I25" s="4">
        <v>42825</v>
      </c>
      <c r="J25" s="5" t="str">
        <f>"000189"</f>
        <v>000189</v>
      </c>
      <c r="K25" s="4">
        <v>42819</v>
      </c>
      <c r="L25" s="5" t="str">
        <f>"000405"</f>
        <v>000405</v>
      </c>
      <c r="M25" s="4">
        <v>42825</v>
      </c>
      <c r="N25" s="5">
        <v>15</v>
      </c>
      <c r="O25" s="5" t="str">
        <f>"005176"</f>
        <v>005176</v>
      </c>
      <c r="P25" s="4">
        <v>43326</v>
      </c>
      <c r="Q25" s="7">
        <v>18.5852</v>
      </c>
      <c r="R25" s="7">
        <v>2.2429399999999999</v>
      </c>
      <c r="S25" s="7">
        <v>16.34226</v>
      </c>
      <c r="T25" s="5">
        <v>174</v>
      </c>
      <c r="U25" s="4">
        <v>43330</v>
      </c>
      <c r="V25" s="5">
        <v>9448050166</v>
      </c>
      <c r="W25" s="6" t="s">
        <v>113</v>
      </c>
      <c r="X25" s="5" t="s">
        <v>29</v>
      </c>
      <c r="Y25" s="6" t="s">
        <v>30</v>
      </c>
      <c r="Z25" s="5" t="s">
        <v>57</v>
      </c>
      <c r="AA25" s="6" t="s">
        <v>58</v>
      </c>
      <c r="AB25" s="7">
        <v>0.18585200000000002</v>
      </c>
      <c r="AD25" s="8"/>
      <c r="AF25" s="8"/>
      <c r="AG25" s="8"/>
    </row>
    <row r="26" spans="1:33" x14ac:dyDescent="0.2">
      <c r="A26" s="12">
        <v>4990</v>
      </c>
      <c r="B26" s="13" t="s">
        <v>28</v>
      </c>
      <c r="C26" s="13">
        <v>43330</v>
      </c>
      <c r="D26" s="5">
        <v>146</v>
      </c>
      <c r="E26" s="6" t="s">
        <v>54</v>
      </c>
      <c r="F26" s="5" t="s">
        <v>114</v>
      </c>
      <c r="G26" s="6" t="s">
        <v>115</v>
      </c>
      <c r="H26" s="5" t="str">
        <f>"000021"</f>
        <v>000021</v>
      </c>
      <c r="I26" s="4">
        <v>42825</v>
      </c>
      <c r="J26" s="5" t="str">
        <f>"000193"</f>
        <v>000193</v>
      </c>
      <c r="K26" s="4">
        <v>42825</v>
      </c>
      <c r="L26" s="5" t="str">
        <f>"000418"</f>
        <v>000418</v>
      </c>
      <c r="M26" s="4">
        <v>42825</v>
      </c>
      <c r="N26" s="5">
        <v>16</v>
      </c>
      <c r="O26" s="5" t="str">
        <f>"005182"</f>
        <v>005182</v>
      </c>
      <c r="P26" s="4">
        <v>43326</v>
      </c>
      <c r="Q26" s="7">
        <v>14.95744</v>
      </c>
      <c r="R26" s="7">
        <v>1.7312700000000001</v>
      </c>
      <c r="S26" s="7">
        <v>13.22617</v>
      </c>
      <c r="T26" s="5">
        <v>174</v>
      </c>
      <c r="U26" s="4">
        <v>43330</v>
      </c>
      <c r="V26" s="5">
        <v>9448561985</v>
      </c>
      <c r="W26" s="6" t="s">
        <v>116</v>
      </c>
      <c r="X26" s="5" t="s">
        <v>29</v>
      </c>
      <c r="Y26" s="6" t="s">
        <v>30</v>
      </c>
      <c r="Z26" s="5" t="s">
        <v>57</v>
      </c>
      <c r="AA26" s="6" t="s">
        <v>58</v>
      </c>
      <c r="AB26" s="7">
        <v>0.1495744</v>
      </c>
      <c r="AD26" s="8"/>
      <c r="AF26" s="8"/>
      <c r="AG26" s="8"/>
    </row>
    <row r="27" spans="1:33" x14ac:dyDescent="0.2">
      <c r="A27" s="12">
        <v>5108</v>
      </c>
      <c r="B27" s="13" t="s">
        <v>28</v>
      </c>
      <c r="C27" s="13">
        <v>43337</v>
      </c>
      <c r="D27" s="5">
        <v>146</v>
      </c>
      <c r="E27" s="6" t="s">
        <v>54</v>
      </c>
      <c r="F27" s="5" t="s">
        <v>117</v>
      </c>
      <c r="G27" s="6" t="s">
        <v>118</v>
      </c>
      <c r="H27" s="5" t="str">
        <f>"000190"</f>
        <v>000190</v>
      </c>
      <c r="I27" s="4">
        <v>43315</v>
      </c>
      <c r="J27" s="5" t="str">
        <f>"000041"</f>
        <v>000041</v>
      </c>
      <c r="K27" s="4">
        <v>43316</v>
      </c>
      <c r="L27" s="5" t="str">
        <f>"000086"</f>
        <v>000086</v>
      </c>
      <c r="M27" s="4">
        <v>43319</v>
      </c>
      <c r="N27" s="5">
        <v>18</v>
      </c>
      <c r="O27" s="5" t="str">
        <f>"005258"</f>
        <v>005258</v>
      </c>
      <c r="P27" s="4">
        <v>43326</v>
      </c>
      <c r="Q27" s="7">
        <v>19.716200000000001</v>
      </c>
      <c r="R27" s="7">
        <v>1.4787399999999999</v>
      </c>
      <c r="S27" s="7">
        <v>18.237459999999999</v>
      </c>
      <c r="T27" s="5">
        <v>181</v>
      </c>
      <c r="U27" s="4">
        <v>43337</v>
      </c>
      <c r="V27" s="5">
        <v>9108458111</v>
      </c>
      <c r="W27" s="6" t="s">
        <v>47</v>
      </c>
      <c r="X27" s="5" t="s">
        <v>41</v>
      </c>
      <c r="Y27" s="6" t="s">
        <v>40</v>
      </c>
      <c r="Z27" s="5" t="s">
        <v>57</v>
      </c>
      <c r="AA27" s="6" t="s">
        <v>58</v>
      </c>
      <c r="AB27" s="7">
        <v>0.197162</v>
      </c>
      <c r="AD27" s="8"/>
      <c r="AF27" s="8"/>
      <c r="AG27" s="8"/>
    </row>
    <row r="28" spans="1:33" x14ac:dyDescent="0.2">
      <c r="A28" s="12">
        <v>5109</v>
      </c>
      <c r="B28" s="13" t="s">
        <v>28</v>
      </c>
      <c r="C28" s="13">
        <v>43337</v>
      </c>
      <c r="D28" s="5">
        <v>146</v>
      </c>
      <c r="E28" s="6" t="s">
        <v>54</v>
      </c>
      <c r="F28" s="5" t="s">
        <v>119</v>
      </c>
      <c r="G28" s="6" t="s">
        <v>120</v>
      </c>
      <c r="H28" s="5" t="str">
        <f>"000192"</f>
        <v>000192</v>
      </c>
      <c r="I28" s="4">
        <v>43315</v>
      </c>
      <c r="J28" s="5" t="str">
        <f>"000044"</f>
        <v>000044</v>
      </c>
      <c r="K28" s="4">
        <v>43316</v>
      </c>
      <c r="L28" s="5" t="str">
        <f>"000088"</f>
        <v>000088</v>
      </c>
      <c r="M28" s="4">
        <v>43319</v>
      </c>
      <c r="N28" s="5">
        <v>18</v>
      </c>
      <c r="O28" s="5" t="str">
        <f>"005259"</f>
        <v>005259</v>
      </c>
      <c r="P28" s="4">
        <v>43326</v>
      </c>
      <c r="Q28" s="7">
        <v>19.495909999999999</v>
      </c>
      <c r="R28" s="7">
        <v>1.4726600000000001</v>
      </c>
      <c r="S28" s="7">
        <v>18.023250000000001</v>
      </c>
      <c r="T28" s="5">
        <v>181</v>
      </c>
      <c r="U28" s="4">
        <v>43337</v>
      </c>
      <c r="V28" s="5">
        <v>9108458111</v>
      </c>
      <c r="W28" s="6" t="s">
        <v>47</v>
      </c>
      <c r="X28" s="5" t="s">
        <v>41</v>
      </c>
      <c r="Y28" s="6" t="s">
        <v>40</v>
      </c>
      <c r="Z28" s="5" t="s">
        <v>57</v>
      </c>
      <c r="AA28" s="6" t="s">
        <v>58</v>
      </c>
      <c r="AB28" s="7">
        <v>0.1949591</v>
      </c>
      <c r="AD28" s="8"/>
      <c r="AF28" s="8"/>
      <c r="AG28" s="8"/>
    </row>
    <row r="29" spans="1:33" x14ac:dyDescent="0.2">
      <c r="A29" s="12">
        <v>5110</v>
      </c>
      <c r="B29" s="13" t="s">
        <v>28</v>
      </c>
      <c r="C29" s="13">
        <v>43337</v>
      </c>
      <c r="D29" s="5">
        <v>146</v>
      </c>
      <c r="E29" s="6" t="s">
        <v>54</v>
      </c>
      <c r="F29" s="5" t="s">
        <v>121</v>
      </c>
      <c r="G29" s="6" t="s">
        <v>122</v>
      </c>
      <c r="H29" s="5" t="str">
        <f>"000188"</f>
        <v>000188</v>
      </c>
      <c r="I29" s="4">
        <v>43315</v>
      </c>
      <c r="J29" s="5" t="str">
        <f>"000043"</f>
        <v>000043</v>
      </c>
      <c r="K29" s="4">
        <v>43316</v>
      </c>
      <c r="L29" s="5" t="str">
        <f>"000087"</f>
        <v>000087</v>
      </c>
      <c r="M29" s="4">
        <v>43319</v>
      </c>
      <c r="N29" s="5">
        <v>18</v>
      </c>
      <c r="O29" s="5" t="str">
        <f>"005260"</f>
        <v>005260</v>
      </c>
      <c r="P29" s="4">
        <v>43326</v>
      </c>
      <c r="Q29" s="7">
        <v>9.9630799999999997</v>
      </c>
      <c r="R29" s="7">
        <v>0.77676999999999996</v>
      </c>
      <c r="S29" s="7">
        <v>9.1863100000000006</v>
      </c>
      <c r="T29" s="5">
        <v>181</v>
      </c>
      <c r="U29" s="4">
        <v>43337</v>
      </c>
      <c r="V29" s="5">
        <v>9108458111</v>
      </c>
      <c r="W29" s="6" t="s">
        <v>47</v>
      </c>
      <c r="X29" s="5" t="s">
        <v>41</v>
      </c>
      <c r="Y29" s="6" t="s">
        <v>40</v>
      </c>
      <c r="Z29" s="5" t="s">
        <v>57</v>
      </c>
      <c r="AA29" s="6" t="s">
        <v>58</v>
      </c>
      <c r="AB29" s="7">
        <v>9.9630799999999992E-2</v>
      </c>
      <c r="AD29" s="8"/>
      <c r="AF29" s="8"/>
      <c r="AG29" s="8"/>
    </row>
    <row r="30" spans="1:33" x14ac:dyDescent="0.2">
      <c r="A30" s="12">
        <v>5111</v>
      </c>
      <c r="B30" s="13" t="s">
        <v>28</v>
      </c>
      <c r="C30" s="13">
        <v>43337</v>
      </c>
      <c r="D30" s="5">
        <v>146</v>
      </c>
      <c r="E30" s="6" t="s">
        <v>54</v>
      </c>
      <c r="F30" s="5" t="s">
        <v>123</v>
      </c>
      <c r="G30" s="6" t="s">
        <v>124</v>
      </c>
      <c r="H30" s="5" t="str">
        <f>"000191"</f>
        <v>000191</v>
      </c>
      <c r="I30" s="4">
        <v>43315</v>
      </c>
      <c r="J30" s="5" t="str">
        <f>"000040"</f>
        <v>000040</v>
      </c>
      <c r="K30" s="4">
        <v>43316</v>
      </c>
      <c r="L30" s="5" t="str">
        <f>"000085"</f>
        <v>000085</v>
      </c>
      <c r="M30" s="4">
        <v>43319</v>
      </c>
      <c r="N30" s="5">
        <v>18</v>
      </c>
      <c r="O30" s="5" t="str">
        <f>"005261"</f>
        <v>005261</v>
      </c>
      <c r="P30" s="4">
        <v>43326</v>
      </c>
      <c r="Q30" s="7">
        <v>19.626740000000002</v>
      </c>
      <c r="R30" s="7">
        <v>1.48221</v>
      </c>
      <c r="S30" s="7">
        <v>18.14453</v>
      </c>
      <c r="T30" s="5">
        <v>181</v>
      </c>
      <c r="U30" s="4">
        <v>43337</v>
      </c>
      <c r="V30" s="5">
        <v>9108458111</v>
      </c>
      <c r="W30" s="6" t="s">
        <v>47</v>
      </c>
      <c r="X30" s="5" t="s">
        <v>41</v>
      </c>
      <c r="Y30" s="6" t="s">
        <v>40</v>
      </c>
      <c r="Z30" s="5" t="s">
        <v>57</v>
      </c>
      <c r="AA30" s="6" t="s">
        <v>58</v>
      </c>
      <c r="AB30" s="7">
        <v>0.19626740000000001</v>
      </c>
      <c r="AD30" s="8"/>
      <c r="AF30" s="8"/>
      <c r="AG30" s="8"/>
    </row>
    <row r="31" spans="1:33" x14ac:dyDescent="0.2">
      <c r="A31" s="12">
        <v>5141</v>
      </c>
      <c r="B31" s="13" t="s">
        <v>28</v>
      </c>
      <c r="C31" s="13">
        <v>43339</v>
      </c>
      <c r="D31" s="5">
        <v>146</v>
      </c>
      <c r="E31" s="6" t="s">
        <v>54</v>
      </c>
      <c r="F31" s="5" t="s">
        <v>125</v>
      </c>
      <c r="G31" s="6" t="s">
        <v>126</v>
      </c>
      <c r="H31" s="5" t="str">
        <f>"000177"</f>
        <v>000177</v>
      </c>
      <c r="I31" s="4">
        <v>43300</v>
      </c>
      <c r="J31" s="5" t="str">
        <f>"000035"</f>
        <v>000035</v>
      </c>
      <c r="K31" s="4">
        <v>43300</v>
      </c>
      <c r="L31" s="5" t="str">
        <f>"000073"</f>
        <v>000073</v>
      </c>
      <c r="M31" s="4">
        <v>43302</v>
      </c>
      <c r="N31" s="5">
        <v>17</v>
      </c>
      <c r="O31" s="5" t="str">
        <f>"005401"</f>
        <v>005401</v>
      </c>
      <c r="P31" s="4">
        <v>43339</v>
      </c>
      <c r="Q31" s="7">
        <v>6.9843299999999999</v>
      </c>
      <c r="R31" s="7">
        <v>0.63556000000000001</v>
      </c>
      <c r="S31" s="7">
        <v>6.34877</v>
      </c>
      <c r="T31" s="5">
        <v>184</v>
      </c>
      <c r="U31" s="4">
        <v>43339</v>
      </c>
      <c r="V31" s="5">
        <v>9739581666</v>
      </c>
      <c r="W31" s="6" t="s">
        <v>127</v>
      </c>
      <c r="X31" s="5" t="s">
        <v>38</v>
      </c>
      <c r="Y31" s="6" t="s">
        <v>39</v>
      </c>
      <c r="Z31" s="5" t="s">
        <v>57</v>
      </c>
      <c r="AA31" s="6" t="s">
        <v>58</v>
      </c>
      <c r="AB31" s="7">
        <v>6.9843299999999997E-2</v>
      </c>
      <c r="AD31" s="8"/>
      <c r="AF31" s="8"/>
      <c r="AG31" s="8"/>
    </row>
    <row r="32" spans="1:33" x14ac:dyDescent="0.2">
      <c r="A32" s="12">
        <v>5317</v>
      </c>
      <c r="B32" s="13" t="s">
        <v>37</v>
      </c>
      <c r="C32" s="13">
        <v>43346</v>
      </c>
      <c r="D32" s="5">
        <v>146</v>
      </c>
      <c r="E32" s="6" t="s">
        <v>54</v>
      </c>
      <c r="F32" s="5" t="s">
        <v>128</v>
      </c>
      <c r="G32" s="6" t="s">
        <v>129</v>
      </c>
      <c r="H32" s="5" t="str">
        <f>"000189"</f>
        <v>000189</v>
      </c>
      <c r="I32" s="4">
        <v>43315</v>
      </c>
      <c r="J32" s="5" t="str">
        <f>"000039"</f>
        <v>000039</v>
      </c>
      <c r="K32" s="4">
        <v>43316</v>
      </c>
      <c r="L32" s="5" t="str">
        <f>"000084"</f>
        <v>000084</v>
      </c>
      <c r="M32" s="4">
        <v>43319</v>
      </c>
      <c r="N32" s="5">
        <v>18</v>
      </c>
      <c r="O32" s="5" t="str">
        <f>"005460"</f>
        <v>005460</v>
      </c>
      <c r="P32" s="4">
        <v>43340</v>
      </c>
      <c r="Q32" s="7">
        <v>19.927900000000001</v>
      </c>
      <c r="R32" s="7">
        <v>1.5341899999999999</v>
      </c>
      <c r="S32" s="7">
        <v>18.393709999999999</v>
      </c>
      <c r="T32" s="5">
        <v>187</v>
      </c>
      <c r="U32" s="4">
        <v>43346</v>
      </c>
      <c r="V32" s="5">
        <v>9108458111</v>
      </c>
      <c r="W32" s="6" t="s">
        <v>47</v>
      </c>
      <c r="X32" s="5" t="s">
        <v>41</v>
      </c>
      <c r="Y32" s="6" t="s">
        <v>40</v>
      </c>
      <c r="Z32" s="5" t="s">
        <v>57</v>
      </c>
      <c r="AA32" s="6" t="s">
        <v>58</v>
      </c>
      <c r="AB32" s="7">
        <f t="shared" ref="AB32:AB40" si="0">Q32/100</f>
        <v>0.19927900000000001</v>
      </c>
      <c r="AD32" s="8"/>
      <c r="AF32" s="8"/>
      <c r="AG32" s="8"/>
    </row>
    <row r="33" spans="1:33" x14ac:dyDescent="0.2">
      <c r="A33" s="12">
        <v>5318</v>
      </c>
      <c r="B33" s="13" t="s">
        <v>37</v>
      </c>
      <c r="C33" s="13">
        <v>43346</v>
      </c>
      <c r="D33" s="5">
        <v>146</v>
      </c>
      <c r="E33" s="6" t="s">
        <v>54</v>
      </c>
      <c r="F33" s="5" t="s">
        <v>130</v>
      </c>
      <c r="G33" s="6" t="s">
        <v>131</v>
      </c>
      <c r="H33" s="5" t="str">
        <f>"000193"</f>
        <v>000193</v>
      </c>
      <c r="I33" s="4">
        <v>43315</v>
      </c>
      <c r="J33" s="5" t="str">
        <f>""</f>
        <v/>
      </c>
      <c r="K33" s="4">
        <v>43326</v>
      </c>
      <c r="L33" s="5" t="str">
        <f>""</f>
        <v/>
      </c>
      <c r="M33" s="4"/>
      <c r="N33" s="5">
        <v>18</v>
      </c>
      <c r="O33" s="5" t="str">
        <f>""</f>
        <v/>
      </c>
      <c r="P33" s="4"/>
      <c r="Q33" s="7">
        <v>19.80997</v>
      </c>
      <c r="R33" s="7">
        <v>1.45529</v>
      </c>
      <c r="S33" s="7">
        <v>18.354679999999998</v>
      </c>
      <c r="T33" s="5">
        <v>187</v>
      </c>
      <c r="U33" s="4">
        <v>43346</v>
      </c>
      <c r="V33" s="5">
        <v>9108458111</v>
      </c>
      <c r="W33" s="6" t="s">
        <v>47</v>
      </c>
      <c r="X33" s="5" t="s">
        <v>41</v>
      </c>
      <c r="Y33" s="6" t="s">
        <v>40</v>
      </c>
      <c r="Z33" s="5" t="s">
        <v>57</v>
      </c>
      <c r="AA33" s="6" t="s">
        <v>58</v>
      </c>
      <c r="AB33" s="7">
        <f t="shared" si="0"/>
        <v>0.19809969999999999</v>
      </c>
      <c r="AD33" s="8"/>
      <c r="AF33" s="8"/>
      <c r="AG33" s="8"/>
    </row>
    <row r="34" spans="1:33" x14ac:dyDescent="0.2">
      <c r="A34" s="12">
        <v>5494</v>
      </c>
      <c r="B34" s="13" t="s">
        <v>37</v>
      </c>
      <c r="C34" s="13">
        <v>43357</v>
      </c>
      <c r="D34" s="5">
        <v>146</v>
      </c>
      <c r="E34" s="6" t="s">
        <v>54</v>
      </c>
      <c r="F34" s="5" t="s">
        <v>132</v>
      </c>
      <c r="G34" s="6" t="s">
        <v>133</v>
      </c>
      <c r="H34" s="5" t="str">
        <f>"000060"</f>
        <v>000060</v>
      </c>
      <c r="I34" s="4">
        <v>42787</v>
      </c>
      <c r="J34" s="5" t="str">
        <f>"000057"</f>
        <v>000057</v>
      </c>
      <c r="K34" s="4">
        <v>42915</v>
      </c>
      <c r="L34" s="5" t="str">
        <f>"0000134"</f>
        <v>0000134</v>
      </c>
      <c r="M34" s="4">
        <v>42916</v>
      </c>
      <c r="N34" s="5">
        <v>17</v>
      </c>
      <c r="O34" s="5" t="str">
        <f>"005688"</f>
        <v>005688</v>
      </c>
      <c r="P34" s="4">
        <v>43350</v>
      </c>
      <c r="Q34" s="7">
        <v>4.7881900000000002</v>
      </c>
      <c r="R34" s="7">
        <v>0.62433000000000005</v>
      </c>
      <c r="S34" s="7">
        <v>4.1638599999999997</v>
      </c>
      <c r="T34" s="5">
        <v>204</v>
      </c>
      <c r="U34" s="4">
        <v>43357</v>
      </c>
      <c r="V34" s="5">
        <v>9845198854</v>
      </c>
      <c r="W34" s="6" t="s">
        <v>134</v>
      </c>
      <c r="X34" s="5" t="s">
        <v>29</v>
      </c>
      <c r="Y34" s="6" t="s">
        <v>30</v>
      </c>
      <c r="Z34" s="5" t="s">
        <v>57</v>
      </c>
      <c r="AA34" s="6" t="s">
        <v>58</v>
      </c>
      <c r="AB34" s="7">
        <f t="shared" si="0"/>
        <v>4.7881900000000005E-2</v>
      </c>
      <c r="AD34" s="8"/>
      <c r="AF34" s="8"/>
      <c r="AG34" s="8"/>
    </row>
    <row r="35" spans="1:33" x14ac:dyDescent="0.2">
      <c r="A35" s="12">
        <v>5726</v>
      </c>
      <c r="B35" s="13" t="s">
        <v>37</v>
      </c>
      <c r="C35" s="13">
        <v>43370</v>
      </c>
      <c r="D35" s="5">
        <v>146</v>
      </c>
      <c r="E35" s="6" t="s">
        <v>54</v>
      </c>
      <c r="F35" s="5" t="s">
        <v>135</v>
      </c>
      <c r="G35" s="6" t="s">
        <v>136</v>
      </c>
      <c r="H35" s="5" t="str">
        <f>"000025"</f>
        <v>000025</v>
      </c>
      <c r="I35" s="4">
        <v>42444</v>
      </c>
      <c r="J35" s="5" t="str">
        <f>"000023"</f>
        <v>000023</v>
      </c>
      <c r="K35" s="4">
        <v>42935</v>
      </c>
      <c r="L35" s="5" t="str">
        <f>"0000082"</f>
        <v>0000082</v>
      </c>
      <c r="M35" s="4">
        <v>42915</v>
      </c>
      <c r="N35" s="5">
        <v>16</v>
      </c>
      <c r="O35" s="5" t="str">
        <f>"005980"</f>
        <v>005980</v>
      </c>
      <c r="P35" s="4">
        <v>43368</v>
      </c>
      <c r="Q35" s="7">
        <v>11.97878</v>
      </c>
      <c r="R35" s="7">
        <v>1.4494400000000001</v>
      </c>
      <c r="S35" s="7">
        <v>10.529339999999999</v>
      </c>
      <c r="T35" s="5">
        <v>219</v>
      </c>
      <c r="U35" s="4">
        <v>43370</v>
      </c>
      <c r="V35" s="5">
        <v>9845013230</v>
      </c>
      <c r="W35" s="6" t="s">
        <v>137</v>
      </c>
      <c r="X35" s="5" t="s">
        <v>29</v>
      </c>
      <c r="Y35" s="6" t="s">
        <v>30</v>
      </c>
      <c r="Z35" s="5" t="s">
        <v>57</v>
      </c>
      <c r="AA35" s="6" t="s">
        <v>58</v>
      </c>
      <c r="AB35" s="7">
        <f t="shared" si="0"/>
        <v>0.1197878</v>
      </c>
      <c r="AD35" s="8"/>
      <c r="AF35" s="8"/>
      <c r="AG35" s="8"/>
    </row>
    <row r="36" spans="1:33" x14ac:dyDescent="0.2">
      <c r="A36" s="12">
        <v>6611</v>
      </c>
      <c r="B36" s="13" t="s">
        <v>138</v>
      </c>
      <c r="C36" s="13">
        <v>43389</v>
      </c>
      <c r="D36" s="5">
        <v>146</v>
      </c>
      <c r="E36" s="6" t="s">
        <v>54</v>
      </c>
      <c r="F36" s="5" t="s">
        <v>139</v>
      </c>
      <c r="G36" s="6" t="s">
        <v>140</v>
      </c>
      <c r="H36" s="5" t="str">
        <f>"000061"</f>
        <v>000061</v>
      </c>
      <c r="I36" s="4">
        <v>42866</v>
      </c>
      <c r="J36" s="5" t="str">
        <f>"000001"</f>
        <v>000001</v>
      </c>
      <c r="K36" s="4">
        <v>42845</v>
      </c>
      <c r="L36" s="5" t="str">
        <f>"000029"</f>
        <v>000029</v>
      </c>
      <c r="M36" s="4">
        <v>42866</v>
      </c>
      <c r="N36" s="5">
        <v>17</v>
      </c>
      <c r="O36" s="5" t="str">
        <f>"006556"</f>
        <v>006556</v>
      </c>
      <c r="P36" s="4">
        <v>43383</v>
      </c>
      <c r="Q36" s="7">
        <v>4.5276899999999998</v>
      </c>
      <c r="R36" s="7">
        <v>0.59313000000000005</v>
      </c>
      <c r="S36" s="7">
        <v>3.9345599999999998</v>
      </c>
      <c r="T36" s="5">
        <v>243</v>
      </c>
      <c r="U36" s="4">
        <v>43389</v>
      </c>
      <c r="V36" s="5">
        <v>9448306864</v>
      </c>
      <c r="W36" s="6" t="s">
        <v>141</v>
      </c>
      <c r="X36" s="5" t="s">
        <v>29</v>
      </c>
      <c r="Y36" s="6" t="s">
        <v>30</v>
      </c>
      <c r="Z36" s="5" t="s">
        <v>57</v>
      </c>
      <c r="AA36" s="6" t="s">
        <v>58</v>
      </c>
      <c r="AB36" s="7">
        <f t="shared" si="0"/>
        <v>4.5276899999999995E-2</v>
      </c>
      <c r="AD36" s="8"/>
      <c r="AF36" s="8"/>
      <c r="AG36" s="8"/>
    </row>
    <row r="37" spans="1:33" x14ac:dyDescent="0.2">
      <c r="A37" s="12">
        <v>6768</v>
      </c>
      <c r="B37" s="13" t="s">
        <v>138</v>
      </c>
      <c r="C37" s="13">
        <v>43390</v>
      </c>
      <c r="D37" s="5">
        <v>146</v>
      </c>
      <c r="E37" s="6" t="s">
        <v>54</v>
      </c>
      <c r="F37" s="5" t="s">
        <v>142</v>
      </c>
      <c r="G37" s="6" t="s">
        <v>143</v>
      </c>
      <c r="H37" s="5" t="str">
        <f>"000065"</f>
        <v>000065</v>
      </c>
      <c r="I37" s="4">
        <v>43311</v>
      </c>
      <c r="J37" s="5" t="str">
        <f>"000103"</f>
        <v>000103</v>
      </c>
      <c r="K37" s="4">
        <v>43368</v>
      </c>
      <c r="L37" s="5" t="str">
        <f>"000103"</f>
        <v>000103</v>
      </c>
      <c r="M37" s="4">
        <v>43368</v>
      </c>
      <c r="N37" s="5">
        <v>18</v>
      </c>
      <c r="O37" s="5" t="str">
        <f>"006837"</f>
        <v>006837</v>
      </c>
      <c r="P37" s="4">
        <v>43389</v>
      </c>
      <c r="Q37" s="7">
        <v>24.991299999999999</v>
      </c>
      <c r="R37" s="7">
        <v>2.6490800000000001</v>
      </c>
      <c r="S37" s="7">
        <v>22.342220000000001</v>
      </c>
      <c r="T37" s="5">
        <v>245</v>
      </c>
      <c r="U37" s="4">
        <v>43390</v>
      </c>
      <c r="V37" s="5">
        <v>0</v>
      </c>
      <c r="W37" s="6" t="s">
        <v>144</v>
      </c>
      <c r="X37" s="5" t="s">
        <v>145</v>
      </c>
      <c r="Y37" s="6" t="s">
        <v>146</v>
      </c>
      <c r="Z37" s="5" t="s">
        <v>52</v>
      </c>
      <c r="AA37" s="6" t="s">
        <v>53</v>
      </c>
      <c r="AB37" s="7">
        <f t="shared" si="0"/>
        <v>0.249913</v>
      </c>
      <c r="AD37" s="8"/>
      <c r="AF37" s="8"/>
      <c r="AG37" s="8"/>
    </row>
    <row r="38" spans="1:33" x14ac:dyDescent="0.2">
      <c r="A38" s="12">
        <v>6813</v>
      </c>
      <c r="B38" s="13" t="s">
        <v>138</v>
      </c>
      <c r="C38" s="13">
        <v>43396</v>
      </c>
      <c r="D38" s="5">
        <v>146</v>
      </c>
      <c r="E38" s="6" t="s">
        <v>54</v>
      </c>
      <c r="F38" s="5" t="s">
        <v>74</v>
      </c>
      <c r="G38" s="6" t="s">
        <v>147</v>
      </c>
      <c r="H38" s="5" t="str">
        <f>"000022"</f>
        <v>000022</v>
      </c>
      <c r="I38" s="4">
        <v>42637</v>
      </c>
      <c r="J38" s="5" t="str">
        <f>"000062"</f>
        <v>000062</v>
      </c>
      <c r="K38" s="4">
        <v>42824</v>
      </c>
      <c r="L38" s="5" t="str">
        <f>"000062"</f>
        <v>000062</v>
      </c>
      <c r="M38" s="4">
        <v>42824</v>
      </c>
      <c r="N38" s="5">
        <v>17</v>
      </c>
      <c r="O38" s="5" t="str">
        <f>"000596"</f>
        <v>000596</v>
      </c>
      <c r="P38" s="4">
        <v>42847</v>
      </c>
      <c r="Q38" s="7">
        <v>161.07207</v>
      </c>
      <c r="R38" s="7">
        <v>4.9932299999999996</v>
      </c>
      <c r="S38" s="7">
        <v>156.07884000000001</v>
      </c>
      <c r="T38" s="5">
        <v>246</v>
      </c>
      <c r="U38" s="4">
        <v>43396</v>
      </c>
      <c r="V38" s="5">
        <v>9845645073</v>
      </c>
      <c r="W38" s="6" t="s">
        <v>76</v>
      </c>
      <c r="X38" s="5" t="s">
        <v>45</v>
      </c>
      <c r="Y38" s="6" t="s">
        <v>46</v>
      </c>
      <c r="Z38" s="5" t="s">
        <v>57</v>
      </c>
      <c r="AA38" s="6" t="s">
        <v>58</v>
      </c>
      <c r="AB38" s="7">
        <f t="shared" si="0"/>
        <v>1.6107206999999999</v>
      </c>
      <c r="AD38" s="8"/>
      <c r="AF38" s="8"/>
      <c r="AG38" s="8"/>
    </row>
    <row r="39" spans="1:33" x14ac:dyDescent="0.2">
      <c r="A39" s="12">
        <v>7110</v>
      </c>
      <c r="B39" s="13" t="s">
        <v>138</v>
      </c>
      <c r="C39" s="13">
        <v>43404</v>
      </c>
      <c r="D39" s="5">
        <v>146</v>
      </c>
      <c r="E39" s="6" t="s">
        <v>54</v>
      </c>
      <c r="F39" s="5" t="s">
        <v>148</v>
      </c>
      <c r="G39" s="6" t="s">
        <v>149</v>
      </c>
      <c r="H39" s="5" t="str">
        <f>"000250"</f>
        <v>000250</v>
      </c>
      <c r="I39" s="4">
        <v>43370</v>
      </c>
      <c r="J39" s="5" t="str">
        <f>"000057"</f>
        <v>000057</v>
      </c>
      <c r="K39" s="4">
        <v>43371</v>
      </c>
      <c r="L39" s="5" t="str">
        <f>"000141"</f>
        <v>000141</v>
      </c>
      <c r="M39" s="4">
        <v>43372</v>
      </c>
      <c r="N39" s="5">
        <v>17</v>
      </c>
      <c r="O39" s="5" t="str">
        <f>"007095"</f>
        <v>007095</v>
      </c>
      <c r="P39" s="4">
        <v>43402</v>
      </c>
      <c r="Q39" s="7">
        <v>9.4580400000000004</v>
      </c>
      <c r="R39" s="7">
        <v>0.95067000000000002</v>
      </c>
      <c r="S39" s="7">
        <v>8.5073699999999999</v>
      </c>
      <c r="T39" s="5">
        <v>258</v>
      </c>
      <c r="U39" s="4">
        <v>43404</v>
      </c>
      <c r="V39" s="5">
        <v>9845013230</v>
      </c>
      <c r="W39" s="6" t="s">
        <v>150</v>
      </c>
      <c r="X39" s="5" t="s">
        <v>35</v>
      </c>
      <c r="Y39" s="6" t="s">
        <v>36</v>
      </c>
      <c r="Z39" s="5" t="s">
        <v>57</v>
      </c>
      <c r="AA39" s="6" t="s">
        <v>58</v>
      </c>
      <c r="AB39" s="7">
        <f t="shared" si="0"/>
        <v>9.4580400000000009E-2</v>
      </c>
      <c r="AD39" s="8"/>
      <c r="AF39" s="8"/>
      <c r="AG39" s="8"/>
    </row>
    <row r="40" spans="1:33" x14ac:dyDescent="0.2">
      <c r="A40" s="12">
        <v>7256</v>
      </c>
      <c r="B40" s="13" t="s">
        <v>151</v>
      </c>
      <c r="C40" s="13">
        <v>43420</v>
      </c>
      <c r="D40" s="5">
        <v>146</v>
      </c>
      <c r="E40" s="6" t="s">
        <v>54</v>
      </c>
      <c r="F40" s="5" t="s">
        <v>152</v>
      </c>
      <c r="G40" s="6" t="s">
        <v>153</v>
      </c>
      <c r="H40" s="5" t="str">
        <f>"000015"</f>
        <v>000015</v>
      </c>
      <c r="I40" s="4">
        <v>42849</v>
      </c>
      <c r="J40" s="5" t="str">
        <f>"000027"</f>
        <v>000027</v>
      </c>
      <c r="K40" s="4">
        <v>42950</v>
      </c>
      <c r="L40" s="5" t="str">
        <f>"00050"</f>
        <v>00050</v>
      </c>
      <c r="M40" s="4">
        <v>42885</v>
      </c>
      <c r="N40" s="5">
        <v>17</v>
      </c>
      <c r="O40" s="5" t="str">
        <f>"007296"</f>
        <v>007296</v>
      </c>
      <c r="P40" s="4">
        <v>43407</v>
      </c>
      <c r="Q40" s="7">
        <v>4.8042899999999999</v>
      </c>
      <c r="R40" s="7">
        <v>0.57328000000000001</v>
      </c>
      <c r="S40" s="7">
        <v>4.2310100000000004</v>
      </c>
      <c r="T40" s="5">
        <v>266</v>
      </c>
      <c r="U40" s="4">
        <v>43420</v>
      </c>
      <c r="V40" s="5">
        <v>9448672784</v>
      </c>
      <c r="W40" s="6" t="s">
        <v>154</v>
      </c>
      <c r="X40" s="5" t="s">
        <v>29</v>
      </c>
      <c r="Y40" s="6" t="s">
        <v>30</v>
      </c>
      <c r="Z40" s="5" t="s">
        <v>57</v>
      </c>
      <c r="AA40" s="6" t="s">
        <v>58</v>
      </c>
      <c r="AB40" s="7">
        <f t="shared" si="0"/>
        <v>4.8042899999999999E-2</v>
      </c>
      <c r="AD40" s="8"/>
      <c r="AF40" s="8"/>
      <c r="AG4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2019-01-17T09:25:08Z</dcterms:modified>
</cp:coreProperties>
</file>