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H23" i="1"/>
  <c r="J23" i="1"/>
  <c r="L23" i="1"/>
  <c r="O23" i="1"/>
  <c r="AB23" i="1"/>
  <c r="H24" i="1"/>
  <c r="J24" i="1"/>
  <c r="L24" i="1"/>
  <c r="O24" i="1"/>
  <c r="AB24" i="1"/>
  <c r="H25" i="1"/>
  <c r="J25" i="1"/>
  <c r="L25" i="1"/>
  <c r="O25" i="1"/>
  <c r="AB25" i="1"/>
  <c r="H26" i="1"/>
  <c r="J26" i="1"/>
  <c r="L26" i="1"/>
  <c r="O26" i="1"/>
  <c r="AB26" i="1"/>
  <c r="H27" i="1"/>
  <c r="J27" i="1"/>
  <c r="L27" i="1"/>
  <c r="O27" i="1"/>
  <c r="AB27" i="1"/>
  <c r="H28" i="1"/>
  <c r="J28" i="1"/>
  <c r="L28" i="1"/>
  <c r="O28" i="1"/>
  <c r="AB28" i="1"/>
  <c r="H29" i="1"/>
  <c r="J29" i="1"/>
  <c r="L29" i="1"/>
  <c r="O29" i="1"/>
  <c r="AB29" i="1"/>
  <c r="H30" i="1"/>
  <c r="J30" i="1"/>
  <c r="L30" i="1"/>
  <c r="O30" i="1"/>
  <c r="AB30" i="1"/>
  <c r="H31" i="1"/>
  <c r="J31" i="1"/>
  <c r="L31" i="1"/>
  <c r="O31" i="1"/>
  <c r="AB31" i="1"/>
  <c r="H32" i="1"/>
  <c r="J32" i="1"/>
  <c r="L32" i="1"/>
  <c r="O32" i="1"/>
  <c r="AB32" i="1"/>
  <c r="H33" i="1"/>
  <c r="J33" i="1"/>
  <c r="L33" i="1"/>
  <c r="O33" i="1"/>
  <c r="AB33" i="1"/>
  <c r="H34" i="1"/>
  <c r="J34" i="1"/>
  <c r="L34" i="1"/>
  <c r="O34" i="1"/>
  <c r="AB34" i="1"/>
  <c r="H35" i="1"/>
  <c r="J35" i="1"/>
  <c r="L35" i="1"/>
  <c r="O35" i="1"/>
  <c r="AB35" i="1"/>
</calcChain>
</file>

<file path=xl/sharedStrings.xml><?xml version="1.0" encoding="utf-8"?>
<sst xmlns="http://schemas.openxmlformats.org/spreadsheetml/2006/main" count="334" uniqueCount="156">
  <si>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</si>
  <si>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</si>
  <si>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</si>
  <si>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</si>
  <si>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</si>
  <si>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</si>
  <si>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</si>
  <si>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</si>
  <si>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</si>
  <si>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</si>
  <si>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</si>
  <si>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</si>
  <si>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</si>
  <si>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</si>
  <si>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</si>
  <si>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</si>
  <si>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</si>
  <si>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</si>
  <si>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</si>
  <si>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</si>
  <si>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</si>
  <si>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</si>
  <si>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</si>
  <si>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</si>
  <si>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</si>
  <si>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</si>
  <si>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</si>
  <si>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</si>
  <si>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</si>
  <si>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</si>
  <si>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</si>
  <si>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</si>
  <si>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</si>
  <si>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</si>
  <si>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</si>
  <si>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P3111</t>
  </si>
  <si>
    <t>State Finance Commission Untied Grant Works</t>
  </si>
  <si>
    <t>September</t>
  </si>
  <si>
    <t>P3110</t>
  </si>
  <si>
    <t>14th Finance Commission Grant Works</t>
  </si>
  <si>
    <t>Water Supply New Areas</t>
  </si>
  <si>
    <t>P1802</t>
  </si>
  <si>
    <t>June</t>
  </si>
  <si>
    <t>M/s KRIDL</t>
  </si>
  <si>
    <t>P0190</t>
  </si>
  <si>
    <t>Works sanctioned by Hon Mayor</t>
  </si>
  <si>
    <t>ddo313</t>
  </si>
  <si>
    <t xml:space="preserve"> Chief Engineer SWD Central Zone</t>
  </si>
  <si>
    <t>ddo258</t>
  </si>
  <si>
    <t xml:space="preserve"> Executive Engineer Electrical South Zone</t>
  </si>
  <si>
    <t>Sri. K R Pratheek</t>
  </si>
  <si>
    <t>Sri. Patel B</t>
  </si>
  <si>
    <t>October</t>
  </si>
  <si>
    <t>Executive Engineer-3, Karnataka Rural Infrastructure,</t>
  </si>
  <si>
    <t>P3290</t>
  </si>
  <si>
    <t>14th Finance Commission Works - Providing Street Lights and Maintenance</t>
  </si>
  <si>
    <t xml:space="preserve"> Assistant Executive Engineer Koramangala South Zone</t>
  </si>
  <si>
    <t>ddo421</t>
  </si>
  <si>
    <t>Improvements to drain and providing curb stone to adugodi main road and AK colony in ward no 147.</t>
  </si>
  <si>
    <t>147-17-000055</t>
  </si>
  <si>
    <t>Adugodi</t>
  </si>
  <si>
    <t>December</t>
  </si>
  <si>
    <t>14th Fin  -Maintenance of Cremotorium, Burial Grounds</t>
  </si>
  <si>
    <t>P3291</t>
  </si>
  <si>
    <t>Sri. Girigowda Giriyappa</t>
  </si>
  <si>
    <t xml:space="preserve">Providing office furnitures and partitions for BBMP Commercial Office building in  ward No.147 Adugodi </t>
  </si>
  <si>
    <t>147-18-000011</t>
  </si>
  <si>
    <t>Annual Maintainance  work  for the year 2016-17 in ward No.147(Adugodi)</t>
  </si>
  <si>
    <t>147-17-000020</t>
  </si>
  <si>
    <t>Providing Street lights Timer Control and other Public lighting accessories in Burrial Grounds in Adugodi and surrounding areas ward no 147</t>
  </si>
  <si>
    <t>147-18-000007</t>
  </si>
  <si>
    <t>Executive Engineer -3 , KRIDL</t>
  </si>
  <si>
    <t>Providing LED Street lights in ward no 147</t>
  </si>
  <si>
    <t>147-18-000044</t>
  </si>
  <si>
    <t>Sri. K Satish Nayak</t>
  </si>
  <si>
    <t>Digging of New borewell, Erection of Pumpset and Providing pipeline  at Police quarters,  A.K.Colony and Rajendranagara in ward No.147 Adugodi.</t>
  </si>
  <si>
    <t>147-17-000029</t>
  </si>
  <si>
    <t>Special comprehensive development works in Bangalore city (Bangalore city in charge Minister Discretionary Grants)</t>
  </si>
  <si>
    <t>P3075</t>
  </si>
  <si>
    <t>K Satish Nayak</t>
  </si>
  <si>
    <t>Additional contsruction of Govt.School,Rajendranagar, 8th block Koramangala in  Adugodi ward No.147</t>
  </si>
  <si>
    <t>147-17-000088</t>
  </si>
  <si>
    <t>Development works at Ward No 147</t>
  </si>
  <si>
    <t>P2914</t>
  </si>
  <si>
    <t>Improvements to drain and beautification of footpath at 20th main road Reach-1 and surrounding roads at 7th block Koramangala in ward no 147</t>
  </si>
  <si>
    <t>147-13-000042</t>
  </si>
  <si>
    <t>KIRDL BANGALORE</t>
  </si>
  <si>
    <t xml:space="preserve">Improvements to road side drains and Footpath of Grama Devatha Street and Surrounding area roads in  Adugodi in ward no. 147  </t>
  </si>
  <si>
    <t>147-13-000056</t>
  </si>
  <si>
    <t xml:space="preserve"> Executive Engineer Project - South Zone</t>
  </si>
  <si>
    <t>ddo422</t>
  </si>
  <si>
    <t>KRIDL</t>
  </si>
  <si>
    <t>Improvements to park in 7th block Koramangala in ward no 147</t>
  </si>
  <si>
    <t>147-17-000004</t>
  </si>
  <si>
    <t>Sri. N S Adarsha (Shree Shivashakthi Constructions)</t>
  </si>
  <si>
    <t>Construction of Bayaluranga mandira and other works at Police Quarters in ward No. 147 (Adugodi)</t>
  </si>
  <si>
    <t>147-17-000030</t>
  </si>
  <si>
    <t>Sathish Nayak</t>
  </si>
  <si>
    <t>Annual maintenence and repair of borewells and water supply pipelines in ward no 147 Adugodi</t>
  </si>
  <si>
    <t>147-17-000041</t>
  </si>
  <si>
    <t>C Pushparaj</t>
  </si>
  <si>
    <t>Providing Modren Dust Bin in Bangalore City in ward no 147</t>
  </si>
  <si>
    <t>147-17-000075</t>
  </si>
  <si>
    <t>Patel B</t>
  </si>
  <si>
    <t>Digging of New borewell Erection of Pumpset and providing pipeline at A.K Clonoy, Devegouda block and munikrishnappa layout and surrounding area in ward No.147 Adugodi</t>
  </si>
  <si>
    <t>147-16-000013</t>
  </si>
  <si>
    <t>M/s. Sathya Enterprises</t>
  </si>
  <si>
    <t>Operation and Maintenance of Street Lighting System in Ward No.147 and 148 Package S-25 of South Zone</t>
  </si>
  <si>
    <t>147-16-000001</t>
  </si>
  <si>
    <t>Providing concreting to roads at Rajendra nagara in ward no 147 Adugodi</t>
  </si>
  <si>
    <t>147-15-000008</t>
  </si>
  <si>
    <t>Providing concreting ro roads at 15th cross adjusent roads Rajendra Nagar in ward no 147 (Adugodi)</t>
  </si>
  <si>
    <t>147-14-000029</t>
  </si>
  <si>
    <t>Asphalting to road cutting portion and bad reaches for the year 2014-15 in ward no - 147</t>
  </si>
  <si>
    <t>147-15-000001</t>
  </si>
  <si>
    <t>Remodelling of Kormangala Valley (Non Jnnurm Works</t>
  </si>
  <si>
    <t>P2352</t>
  </si>
  <si>
    <t>Sri.Prasanna Kumar</t>
  </si>
  <si>
    <t xml:space="preserve">Excavation of accumulated earth for preventing flood from Adugodi main road to Koramangala 80 feet road in K-113 Ward no.147 Audugodi </t>
  </si>
  <si>
    <t>307-15-000026</t>
  </si>
  <si>
    <t>Patel. B</t>
  </si>
  <si>
    <t>Annual Maintainance work for the year 2015-16 in ward No.147(Adugodi)</t>
  </si>
  <si>
    <t>147-16-000004</t>
  </si>
  <si>
    <t>Nandish Gowda G R</t>
  </si>
  <si>
    <t xml:space="preserve">Construction of culverts at Rajendra nagar in ward no 147 Adugodi </t>
  </si>
  <si>
    <t>147-15-000040</t>
  </si>
  <si>
    <t>Nagarothana Works</t>
  </si>
  <si>
    <t>P3106</t>
  </si>
  <si>
    <t>Sri. R M Ravi</t>
  </si>
  <si>
    <t>Repairs to Kempegowda Samudaya Bhavana at Adugodi main road in ward No. 147 (Adugodi)</t>
  </si>
  <si>
    <t>147-16-000024</t>
  </si>
  <si>
    <t xml:space="preserve">Restoration of BWSSB Road cut portion at 1st Main 7th Block koramangala in Adugudi ward NO 147 </t>
  </si>
  <si>
    <t>147-18-000039</t>
  </si>
  <si>
    <t>April</t>
  </si>
  <si>
    <t>Restoration of BWSSB Road cut portion at Shiva Temple and surrounding area 8th block Koramangala in Adugodi ward no 147</t>
  </si>
  <si>
    <t>147-18-000037</t>
  </si>
  <si>
    <t xml:space="preserve">Restoration of BWSSB Road cut portion and other Improvements works at 1st cross and surrounding area at 8th Block Koramangala in Adugudi ward No 147 </t>
  </si>
  <si>
    <t>147-18-000042</t>
  </si>
  <si>
    <t xml:space="preserve">Restoration of BWSSB Road cut portion at 3rd Cross 4th Cross ,5th Cross Road 7th Block Koramangala in Adugudi ward NO 147 </t>
  </si>
  <si>
    <t>147-18-000040</t>
  </si>
  <si>
    <t>Restoration of BWSSB Road cut portion at Chamundeswari park and surrounding area in 8th block koramangala Adugudi ward No 147</t>
  </si>
  <si>
    <t>147-18-000035</t>
  </si>
  <si>
    <t xml:space="preserve">Restoration of BWSSB Road cut portion and other Improvements works at 7th Block Surrounding area in Adugudi ward No 147 </t>
  </si>
  <si>
    <t>147-18-000043</t>
  </si>
  <si>
    <t xml:space="preserve">Restoration of BWSSB Road cut portion at Mangala kalyanamantapa road and AdgudiI main road in 8th block koramangala ward No 147 </t>
  </si>
  <si>
    <t>147-18-000038</t>
  </si>
  <si>
    <t xml:space="preserve">Restoration of BWSSB Road cut portion at 1st Cross 1st B main and surrounding area 7th block koramangala in Adugudi ward NO 147 </t>
  </si>
  <si>
    <t>147-18-000041</t>
  </si>
  <si>
    <t xml:space="preserve">Restoration of BWSSB Road cut portion at Ambedkar park and surrounding areas 8th block koramangala and surrounding Areas at 8th block koramangala in Adugudi Ward NO 147 </t>
  </si>
  <si>
    <t>147-18-000036</t>
  </si>
  <si>
    <t>Sri. Satish Nayak</t>
  </si>
  <si>
    <t>Repairs to Govt school at Rajendra nagar in ward No.147(Adugodi)</t>
  </si>
  <si>
    <t>147-16-000008</t>
  </si>
  <si>
    <t>Sri. Srinivasa reddy</t>
  </si>
  <si>
    <t>Urgent work under Emergency grant for the year 2015-16 in ward No.147(Adugodi)</t>
  </si>
  <si>
    <t>147-16-000007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</si>
</sst>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tabSelected="1" workbookViewId="0">
      <selection activeCell="A2" sqref="A2:XFD35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5" width="11" style="10" bestFit="1" customWidth="1"/>
    <col min="6" max="6" width="13.28515625" style="10" bestFit="1" customWidth="1"/>
    <col min="7" max="7" width="39.5703125" style="10" customWidth="1"/>
    <col min="8" max="8" width="13" style="10" customWidth="1"/>
    <col min="9" max="9" width="11" style="9" customWidth="1"/>
    <col min="10" max="10" width="13" style="8" customWidth="1"/>
    <col min="11" max="11" width="13" style="9" customWidth="1"/>
    <col min="12" max="12" width="9.85546875" style="9" customWidth="1"/>
    <col min="13" max="13" width="10.140625" style="9" bestFit="1" customWidth="1"/>
    <col min="14" max="14" width="8" style="9" bestFit="1" customWidth="1"/>
    <col min="15" max="16" width="9.140625" style="9"/>
    <col min="17" max="19" width="13.28515625" style="9" customWidth="1"/>
    <col min="20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436</v>
      </c>
      <c r="B2" s="13" t="s">
        <v>133</v>
      </c>
      <c r="C2" s="13">
        <v>43200</v>
      </c>
      <c r="D2" s="5">
        <v>147</v>
      </c>
      <c r="E2" s="6" t="s">
        <v>60</v>
      </c>
      <c r="F2" s="5" t="s">
        <v>155</v>
      </c>
      <c r="G2" s="6" t="s">
        <v>154</v>
      </c>
      <c r="H2" s="5" t="str">
        <f>"000056"</f>
        <v>000056</v>
      </c>
      <c r="I2" s="4">
        <v>42451</v>
      </c>
      <c r="J2" s="5" t="str">
        <f>"000005"</f>
        <v>000005</v>
      </c>
      <c r="K2" s="4">
        <v>42931</v>
      </c>
      <c r="L2" s="5" t="str">
        <f>"000102"</f>
        <v>000102</v>
      </c>
      <c r="M2" s="4">
        <v>42551</v>
      </c>
      <c r="N2" s="5">
        <v>16</v>
      </c>
      <c r="O2" s="5" t="str">
        <f>"000234"</f>
        <v>000234</v>
      </c>
      <c r="P2" s="4">
        <v>43194</v>
      </c>
      <c r="Q2" s="7">
        <v>14.117179999999999</v>
      </c>
      <c r="R2" s="7">
        <v>1.71316</v>
      </c>
      <c r="S2" s="7">
        <v>12.404019999999999</v>
      </c>
      <c r="T2" s="5">
        <v>9</v>
      </c>
      <c r="U2" s="4">
        <v>43200</v>
      </c>
      <c r="V2" s="5">
        <v>9980145519</v>
      </c>
      <c r="W2" s="6" t="s">
        <v>153</v>
      </c>
      <c r="X2" s="5" t="s">
        <v>29</v>
      </c>
      <c r="Y2" s="6" t="s">
        <v>30</v>
      </c>
      <c r="Z2" s="5" t="s">
        <v>57</v>
      </c>
      <c r="AA2" s="6" t="s">
        <v>56</v>
      </c>
      <c r="AB2" s="7">
        <v>0.14117179999999999</v>
      </c>
      <c r="AD2" s="8"/>
      <c r="AF2" s="8"/>
      <c r="AG2" s="8"/>
    </row>
    <row r="3" spans="1:33" x14ac:dyDescent="0.2">
      <c r="A3" s="12">
        <v>437</v>
      </c>
      <c r="B3" s="13" t="s">
        <v>133</v>
      </c>
      <c r="C3" s="13">
        <v>43200</v>
      </c>
      <c r="D3" s="5">
        <v>147</v>
      </c>
      <c r="E3" s="6" t="s">
        <v>60</v>
      </c>
      <c r="F3" s="5" t="s">
        <v>122</v>
      </c>
      <c r="G3" s="6" t="s">
        <v>121</v>
      </c>
      <c r="H3" s="5" t="str">
        <f>"000015"</f>
        <v>000015</v>
      </c>
      <c r="I3" s="4">
        <v>42521</v>
      </c>
      <c r="J3" s="5" t="str">
        <f>"000174"</f>
        <v>000174</v>
      </c>
      <c r="K3" s="4">
        <v>42825</v>
      </c>
      <c r="L3" s="5" t="str">
        <f>"000417"</f>
        <v>000417</v>
      </c>
      <c r="M3" s="4">
        <v>42825</v>
      </c>
      <c r="N3" s="5">
        <v>16</v>
      </c>
      <c r="O3" s="5" t="str">
        <f>"002543"</f>
        <v>002543</v>
      </c>
      <c r="P3" s="4">
        <v>43265</v>
      </c>
      <c r="Q3" s="7">
        <v>6.1536</v>
      </c>
      <c r="R3" s="7">
        <v>0.70084999999999997</v>
      </c>
      <c r="S3" s="7">
        <v>5.45275</v>
      </c>
      <c r="T3" s="5">
        <v>10</v>
      </c>
      <c r="U3" s="4">
        <v>43200</v>
      </c>
      <c r="V3" s="5">
        <v>9916364289</v>
      </c>
      <c r="W3" s="6" t="s">
        <v>120</v>
      </c>
      <c r="X3" s="5" t="s">
        <v>29</v>
      </c>
      <c r="Y3" s="6" t="s">
        <v>30</v>
      </c>
      <c r="Z3" s="5" t="s">
        <v>57</v>
      </c>
      <c r="AA3" s="6" t="s">
        <v>56</v>
      </c>
      <c r="AB3" s="7">
        <v>6.1536E-2</v>
      </c>
      <c r="AD3" s="8"/>
      <c r="AF3" s="8"/>
      <c r="AG3" s="8"/>
    </row>
    <row r="4" spans="1:33" x14ac:dyDescent="0.2">
      <c r="A4" s="12">
        <v>550</v>
      </c>
      <c r="B4" s="13" t="s">
        <v>133</v>
      </c>
      <c r="C4" s="13">
        <v>43203</v>
      </c>
      <c r="D4" s="5">
        <v>147</v>
      </c>
      <c r="E4" s="6" t="s">
        <v>60</v>
      </c>
      <c r="F4" s="5" t="s">
        <v>152</v>
      </c>
      <c r="G4" s="6" t="s">
        <v>151</v>
      </c>
      <c r="H4" s="5" t="str">
        <f>"000030"</f>
        <v>000030</v>
      </c>
      <c r="I4" s="4">
        <v>42642</v>
      </c>
      <c r="J4" s="5" t="str">
        <f>"000094"</f>
        <v>000094</v>
      </c>
      <c r="K4" s="4">
        <v>42634</v>
      </c>
      <c r="L4" s="5" t="str">
        <f>"000211"</f>
        <v>000211</v>
      </c>
      <c r="M4" s="4">
        <v>42642</v>
      </c>
      <c r="N4" s="5">
        <v>16</v>
      </c>
      <c r="O4" s="5" t="str">
        <f>"000455"</f>
        <v>000455</v>
      </c>
      <c r="P4" s="4">
        <v>43199</v>
      </c>
      <c r="Q4" s="7">
        <v>17.482859999999999</v>
      </c>
      <c r="R4" s="7">
        <v>2.3426999999999998</v>
      </c>
      <c r="S4" s="7">
        <v>15.14016</v>
      </c>
      <c r="T4" s="5">
        <v>20</v>
      </c>
      <c r="U4" s="4">
        <v>43203</v>
      </c>
      <c r="V4" s="5">
        <v>8095570820</v>
      </c>
      <c r="W4" s="6" t="s">
        <v>150</v>
      </c>
      <c r="X4" s="5" t="s">
        <v>29</v>
      </c>
      <c r="Y4" s="6" t="s">
        <v>30</v>
      </c>
      <c r="Z4" s="5" t="s">
        <v>57</v>
      </c>
      <c r="AA4" s="6" t="s">
        <v>56</v>
      </c>
      <c r="AB4" s="7">
        <v>0.1748286</v>
      </c>
      <c r="AD4" s="8"/>
      <c r="AF4" s="8"/>
      <c r="AG4" s="8"/>
    </row>
    <row r="5" spans="1:33" x14ac:dyDescent="0.2">
      <c r="A5" s="12">
        <v>740</v>
      </c>
      <c r="B5" s="13" t="s">
        <v>133</v>
      </c>
      <c r="C5" s="13">
        <v>43216</v>
      </c>
      <c r="D5" s="5">
        <v>147</v>
      </c>
      <c r="E5" s="6" t="s">
        <v>60</v>
      </c>
      <c r="F5" s="5" t="s">
        <v>149</v>
      </c>
      <c r="G5" s="6" t="s">
        <v>148</v>
      </c>
      <c r="H5" s="5" t="str">
        <f>"000126"</f>
        <v>000126</v>
      </c>
      <c r="I5" s="4">
        <v>43196</v>
      </c>
      <c r="J5" s="5" t="str">
        <f>"000008"</f>
        <v>000008</v>
      </c>
      <c r="K5" s="4">
        <v>43197</v>
      </c>
      <c r="L5" s="5" t="str">
        <f>"000006"</f>
        <v>000006</v>
      </c>
      <c r="M5" s="4">
        <v>43199</v>
      </c>
      <c r="N5" s="5">
        <v>18</v>
      </c>
      <c r="O5" s="5" t="str">
        <f>"000664"</f>
        <v>000664</v>
      </c>
      <c r="P5" s="4">
        <v>43214</v>
      </c>
      <c r="Q5" s="7">
        <v>12.83633</v>
      </c>
      <c r="R5" s="7">
        <v>1.01214</v>
      </c>
      <c r="S5" s="7">
        <v>11.82419</v>
      </c>
      <c r="T5" s="5">
        <v>27</v>
      </c>
      <c r="U5" s="4">
        <v>43216</v>
      </c>
      <c r="V5" s="5">
        <v>9916997189</v>
      </c>
      <c r="W5" s="6" t="s">
        <v>43</v>
      </c>
      <c r="X5" s="5" t="s">
        <v>35</v>
      </c>
      <c r="Y5" s="6" t="s">
        <v>36</v>
      </c>
      <c r="Z5" s="5" t="s">
        <v>57</v>
      </c>
      <c r="AA5" s="6" t="s">
        <v>56</v>
      </c>
      <c r="AB5" s="7">
        <v>0.12836330000000001</v>
      </c>
      <c r="AD5" s="8"/>
      <c r="AF5" s="8"/>
      <c r="AG5" s="8"/>
    </row>
    <row r="6" spans="1:33" x14ac:dyDescent="0.2">
      <c r="A6" s="12">
        <v>741</v>
      </c>
      <c r="B6" s="13" t="s">
        <v>133</v>
      </c>
      <c r="C6" s="13">
        <v>43216</v>
      </c>
      <c r="D6" s="5">
        <v>147</v>
      </c>
      <c r="E6" s="6" t="s">
        <v>60</v>
      </c>
      <c r="F6" s="5" t="s">
        <v>147</v>
      </c>
      <c r="G6" s="6" t="s">
        <v>146</v>
      </c>
      <c r="H6" s="5" t="str">
        <f>"000121"</f>
        <v>000121</v>
      </c>
      <c r="I6" s="4">
        <v>43196</v>
      </c>
      <c r="J6" s="5" t="str">
        <f>"000007"</f>
        <v>000007</v>
      </c>
      <c r="K6" s="4">
        <v>43197</v>
      </c>
      <c r="L6" s="5" t="str">
        <f>"000007"</f>
        <v>000007</v>
      </c>
      <c r="M6" s="4">
        <v>43199</v>
      </c>
      <c r="N6" s="5">
        <v>18</v>
      </c>
      <c r="O6" s="5" t="str">
        <f>"000665"</f>
        <v>000665</v>
      </c>
      <c r="P6" s="4">
        <v>43214</v>
      </c>
      <c r="Q6" s="7">
        <v>12</v>
      </c>
      <c r="R6" s="7">
        <v>1.00892</v>
      </c>
      <c r="S6" s="7">
        <v>10.99108</v>
      </c>
      <c r="T6" s="5">
        <v>27</v>
      </c>
      <c r="U6" s="4">
        <v>43216</v>
      </c>
      <c r="V6" s="5">
        <v>9916997189</v>
      </c>
      <c r="W6" s="6" t="s">
        <v>43</v>
      </c>
      <c r="X6" s="5" t="s">
        <v>35</v>
      </c>
      <c r="Y6" s="6" t="s">
        <v>36</v>
      </c>
      <c r="Z6" s="5" t="s">
        <v>57</v>
      </c>
      <c r="AA6" s="6" t="s">
        <v>56</v>
      </c>
      <c r="AB6" s="7">
        <v>0.12</v>
      </c>
      <c r="AD6" s="8"/>
      <c r="AF6" s="8"/>
      <c r="AG6" s="8"/>
    </row>
    <row r="7" spans="1:33" x14ac:dyDescent="0.2">
      <c r="A7" s="12">
        <v>742</v>
      </c>
      <c r="B7" s="13" t="s">
        <v>133</v>
      </c>
      <c r="C7" s="13">
        <v>43216</v>
      </c>
      <c r="D7" s="5">
        <v>147</v>
      </c>
      <c r="E7" s="6" t="s">
        <v>60</v>
      </c>
      <c r="F7" s="5" t="s">
        <v>145</v>
      </c>
      <c r="G7" s="6" t="s">
        <v>144</v>
      </c>
      <c r="H7" s="5" t="str">
        <f>"000128"</f>
        <v>000128</v>
      </c>
      <c r="I7" s="4">
        <v>43196</v>
      </c>
      <c r="J7" s="5" t="str">
        <f>"000001"</f>
        <v>000001</v>
      </c>
      <c r="K7" s="4">
        <v>43197</v>
      </c>
      <c r="L7" s="5" t="str">
        <f>"000014"</f>
        <v>000014</v>
      </c>
      <c r="M7" s="4">
        <v>43199</v>
      </c>
      <c r="N7" s="5">
        <v>18</v>
      </c>
      <c r="O7" s="5" t="str">
        <f>"000666"</f>
        <v>000666</v>
      </c>
      <c r="P7" s="4">
        <v>43214</v>
      </c>
      <c r="Q7" s="7">
        <v>11.987019999999999</v>
      </c>
      <c r="R7" s="7">
        <v>0.94847000000000004</v>
      </c>
      <c r="S7" s="7">
        <v>11.038550000000001</v>
      </c>
      <c r="T7" s="5">
        <v>27</v>
      </c>
      <c r="U7" s="4">
        <v>43216</v>
      </c>
      <c r="V7" s="5">
        <v>9916997189</v>
      </c>
      <c r="W7" s="6" t="s">
        <v>43</v>
      </c>
      <c r="X7" s="5" t="s">
        <v>35</v>
      </c>
      <c r="Y7" s="6" t="s">
        <v>36</v>
      </c>
      <c r="Z7" s="5" t="s">
        <v>57</v>
      </c>
      <c r="AA7" s="6" t="s">
        <v>56</v>
      </c>
      <c r="AB7" s="7">
        <v>0.1198702</v>
      </c>
      <c r="AD7" s="8"/>
      <c r="AF7" s="8"/>
      <c r="AG7" s="8"/>
    </row>
    <row r="8" spans="1:33" x14ac:dyDescent="0.2">
      <c r="A8" s="12">
        <v>743</v>
      </c>
      <c r="B8" s="13" t="s">
        <v>133</v>
      </c>
      <c r="C8" s="13">
        <v>43216</v>
      </c>
      <c r="D8" s="5">
        <v>147</v>
      </c>
      <c r="E8" s="6" t="s">
        <v>60</v>
      </c>
      <c r="F8" s="5" t="s">
        <v>143</v>
      </c>
      <c r="G8" s="6" t="s">
        <v>142</v>
      </c>
      <c r="H8" s="5" t="str">
        <f>"000124"</f>
        <v>000124</v>
      </c>
      <c r="I8" s="4">
        <v>43196</v>
      </c>
      <c r="J8" s="5" t="str">
        <f>"000003"</f>
        <v>000003</v>
      </c>
      <c r="K8" s="4">
        <v>43197</v>
      </c>
      <c r="L8" s="5" t="str">
        <f>"000008"</f>
        <v>000008</v>
      </c>
      <c r="M8" s="4">
        <v>43199</v>
      </c>
      <c r="N8" s="5">
        <v>18</v>
      </c>
      <c r="O8" s="5" t="str">
        <f>"000667"</f>
        <v>000667</v>
      </c>
      <c r="P8" s="4">
        <v>43215</v>
      </c>
      <c r="Q8" s="7">
        <v>9.9843200000000003</v>
      </c>
      <c r="R8" s="7">
        <v>0.79835</v>
      </c>
      <c r="S8" s="7">
        <v>9.1859699999999993</v>
      </c>
      <c r="T8" s="5">
        <v>27</v>
      </c>
      <c r="U8" s="4">
        <v>43216</v>
      </c>
      <c r="V8" s="5">
        <v>9916997189</v>
      </c>
      <c r="W8" s="6" t="s">
        <v>43</v>
      </c>
      <c r="X8" s="5" t="s">
        <v>35</v>
      </c>
      <c r="Y8" s="6" t="s">
        <v>36</v>
      </c>
      <c r="Z8" s="5" t="s">
        <v>57</v>
      </c>
      <c r="AA8" s="6" t="s">
        <v>56</v>
      </c>
      <c r="AB8" s="7">
        <v>9.9843200000000007E-2</v>
      </c>
      <c r="AD8" s="8"/>
      <c r="AF8" s="8"/>
      <c r="AG8" s="8"/>
    </row>
    <row r="9" spans="1:33" x14ac:dyDescent="0.2">
      <c r="A9" s="12">
        <v>744</v>
      </c>
      <c r="B9" s="13" t="s">
        <v>133</v>
      </c>
      <c r="C9" s="13">
        <v>43216</v>
      </c>
      <c r="D9" s="5">
        <v>147</v>
      </c>
      <c r="E9" s="6" t="s">
        <v>60</v>
      </c>
      <c r="F9" s="5" t="s">
        <v>141</v>
      </c>
      <c r="G9" s="6" t="s">
        <v>140</v>
      </c>
      <c r="H9" s="5" t="str">
        <f>"000127"</f>
        <v>000127</v>
      </c>
      <c r="I9" s="4">
        <v>43196</v>
      </c>
      <c r="J9" s="5" t="str">
        <f>"000002"</f>
        <v>000002</v>
      </c>
      <c r="K9" s="4">
        <v>43197</v>
      </c>
      <c r="L9" s="5" t="str">
        <f>"000009"</f>
        <v>000009</v>
      </c>
      <c r="M9" s="4">
        <v>43199</v>
      </c>
      <c r="N9" s="5">
        <v>18</v>
      </c>
      <c r="O9" s="5" t="str">
        <f>"000668"</f>
        <v>000668</v>
      </c>
      <c r="P9" s="4">
        <v>43215</v>
      </c>
      <c r="Q9" s="7">
        <v>11.98245</v>
      </c>
      <c r="R9" s="7">
        <v>0.94813000000000003</v>
      </c>
      <c r="S9" s="7">
        <v>11.034319999999999</v>
      </c>
      <c r="T9" s="5">
        <v>27</v>
      </c>
      <c r="U9" s="4">
        <v>43216</v>
      </c>
      <c r="V9" s="5">
        <v>9916997189</v>
      </c>
      <c r="W9" s="6" t="s">
        <v>43</v>
      </c>
      <c r="X9" s="5" t="s">
        <v>35</v>
      </c>
      <c r="Y9" s="6" t="s">
        <v>36</v>
      </c>
      <c r="Z9" s="5" t="s">
        <v>57</v>
      </c>
      <c r="AA9" s="6" t="s">
        <v>56</v>
      </c>
      <c r="AB9" s="7">
        <v>0.1198245</v>
      </c>
      <c r="AD9" s="8"/>
      <c r="AF9" s="8"/>
      <c r="AG9" s="8"/>
    </row>
    <row r="10" spans="1:33" x14ac:dyDescent="0.2">
      <c r="A10" s="12">
        <v>745</v>
      </c>
      <c r="B10" s="13" t="s">
        <v>133</v>
      </c>
      <c r="C10" s="13">
        <v>43216</v>
      </c>
      <c r="D10" s="5">
        <v>147</v>
      </c>
      <c r="E10" s="6" t="s">
        <v>60</v>
      </c>
      <c r="F10" s="5" t="s">
        <v>139</v>
      </c>
      <c r="G10" s="6" t="s">
        <v>138</v>
      </c>
      <c r="H10" s="5" t="str">
        <f>"000123"</f>
        <v>000123</v>
      </c>
      <c r="I10" s="4">
        <v>43196</v>
      </c>
      <c r="J10" s="5" t="str">
        <f>"000005"</f>
        <v>000005</v>
      </c>
      <c r="K10" s="4">
        <v>43197</v>
      </c>
      <c r="L10" s="5" t="str">
        <f>"000010"</f>
        <v>000010</v>
      </c>
      <c r="M10" s="4">
        <v>43199</v>
      </c>
      <c r="N10" s="5">
        <v>18</v>
      </c>
      <c r="O10" s="5" t="str">
        <f>"000669"</f>
        <v>000669</v>
      </c>
      <c r="P10" s="4">
        <v>43215</v>
      </c>
      <c r="Q10" s="7">
        <v>11.993550000000001</v>
      </c>
      <c r="R10" s="7">
        <v>0.94896999999999998</v>
      </c>
      <c r="S10" s="7">
        <v>11.04458</v>
      </c>
      <c r="T10" s="5">
        <v>27</v>
      </c>
      <c r="U10" s="4">
        <v>43216</v>
      </c>
      <c r="V10" s="5">
        <v>9916997189</v>
      </c>
      <c r="W10" s="6" t="s">
        <v>43</v>
      </c>
      <c r="X10" s="5" t="s">
        <v>35</v>
      </c>
      <c r="Y10" s="6" t="s">
        <v>36</v>
      </c>
      <c r="Z10" s="5" t="s">
        <v>57</v>
      </c>
      <c r="AA10" s="6" t="s">
        <v>56</v>
      </c>
      <c r="AB10" s="7">
        <v>0.11993550000000001</v>
      </c>
      <c r="AD10" s="8"/>
      <c r="AF10" s="8"/>
      <c r="AG10" s="8"/>
    </row>
    <row r="11" spans="1:33" x14ac:dyDescent="0.2">
      <c r="A11" s="12">
        <v>746</v>
      </c>
      <c r="B11" s="13" t="s">
        <v>133</v>
      </c>
      <c r="C11" s="13">
        <v>43216</v>
      </c>
      <c r="D11" s="5">
        <v>147</v>
      </c>
      <c r="E11" s="6" t="s">
        <v>60</v>
      </c>
      <c r="F11" s="5" t="s">
        <v>137</v>
      </c>
      <c r="G11" s="6" t="s">
        <v>136</v>
      </c>
      <c r="H11" s="5" t="str">
        <f>"000125"</f>
        <v>000125</v>
      </c>
      <c r="I11" s="4">
        <v>43196</v>
      </c>
      <c r="J11" s="5" t="str">
        <f>"000010"</f>
        <v>000010</v>
      </c>
      <c r="K11" s="4">
        <v>43197</v>
      </c>
      <c r="L11" s="5" t="str">
        <f>"000011"</f>
        <v>000011</v>
      </c>
      <c r="M11" s="4">
        <v>43199</v>
      </c>
      <c r="N11" s="5">
        <v>18</v>
      </c>
      <c r="O11" s="5" t="str">
        <f>"000670"</f>
        <v>000670</v>
      </c>
      <c r="P11" s="4">
        <v>43215</v>
      </c>
      <c r="Q11" s="7">
        <v>11.95365</v>
      </c>
      <c r="R11" s="7">
        <v>0.93596999999999997</v>
      </c>
      <c r="S11" s="7">
        <v>11.01768</v>
      </c>
      <c r="T11" s="5">
        <v>27</v>
      </c>
      <c r="U11" s="4">
        <v>43216</v>
      </c>
      <c r="V11" s="5">
        <v>9916997189</v>
      </c>
      <c r="W11" s="6" t="s">
        <v>43</v>
      </c>
      <c r="X11" s="5" t="s">
        <v>35</v>
      </c>
      <c r="Y11" s="6" t="s">
        <v>36</v>
      </c>
      <c r="Z11" s="5" t="s">
        <v>57</v>
      </c>
      <c r="AA11" s="6" t="s">
        <v>56</v>
      </c>
      <c r="AB11" s="7">
        <v>0.11953649999999999</v>
      </c>
      <c r="AD11" s="8"/>
      <c r="AF11" s="8"/>
      <c r="AG11" s="8"/>
    </row>
    <row r="12" spans="1:33" x14ac:dyDescent="0.2">
      <c r="A12" s="12">
        <v>747</v>
      </c>
      <c r="B12" s="13" t="s">
        <v>133</v>
      </c>
      <c r="C12" s="13">
        <v>43216</v>
      </c>
      <c r="D12" s="5">
        <v>147</v>
      </c>
      <c r="E12" s="6" t="s">
        <v>60</v>
      </c>
      <c r="F12" s="5" t="s">
        <v>135</v>
      </c>
      <c r="G12" s="6" t="s">
        <v>134</v>
      </c>
      <c r="H12" s="5" t="str">
        <f>"000129"</f>
        <v>000129</v>
      </c>
      <c r="I12" s="4">
        <v>43196</v>
      </c>
      <c r="J12" s="5" t="str">
        <f>"000009"</f>
        <v>000009</v>
      </c>
      <c r="K12" s="4">
        <v>43197</v>
      </c>
      <c r="L12" s="5" t="str">
        <f>"000012"</f>
        <v>000012</v>
      </c>
      <c r="M12" s="4">
        <v>43199</v>
      </c>
      <c r="N12" s="5">
        <v>18</v>
      </c>
      <c r="O12" s="5" t="str">
        <f>"000671"</f>
        <v>000671</v>
      </c>
      <c r="P12" s="4">
        <v>43215</v>
      </c>
      <c r="Q12" s="7">
        <v>9.9762299999999993</v>
      </c>
      <c r="R12" s="7">
        <v>0.79776000000000002</v>
      </c>
      <c r="S12" s="7">
        <v>9.1784700000000008</v>
      </c>
      <c r="T12" s="5">
        <v>27</v>
      </c>
      <c r="U12" s="4">
        <v>43216</v>
      </c>
      <c r="V12" s="5">
        <v>9916997189</v>
      </c>
      <c r="W12" s="6" t="s">
        <v>43</v>
      </c>
      <c r="X12" s="5" t="s">
        <v>35</v>
      </c>
      <c r="Y12" s="6" t="s">
        <v>36</v>
      </c>
      <c r="Z12" s="5" t="s">
        <v>57</v>
      </c>
      <c r="AA12" s="6" t="s">
        <v>56</v>
      </c>
      <c r="AB12" s="7">
        <v>9.9762299999999998E-2</v>
      </c>
      <c r="AD12" s="8"/>
      <c r="AF12" s="8"/>
      <c r="AG12" s="8"/>
    </row>
    <row r="13" spans="1:33" x14ac:dyDescent="0.2">
      <c r="A13" s="12">
        <v>748</v>
      </c>
      <c r="B13" s="13" t="s">
        <v>133</v>
      </c>
      <c r="C13" s="13">
        <v>43216</v>
      </c>
      <c r="D13" s="5">
        <v>147</v>
      </c>
      <c r="E13" s="6" t="s">
        <v>60</v>
      </c>
      <c r="F13" s="5" t="s">
        <v>132</v>
      </c>
      <c r="G13" s="6" t="s">
        <v>131</v>
      </c>
      <c r="H13" s="5" t="str">
        <f>"000122"</f>
        <v>000122</v>
      </c>
      <c r="I13" s="4">
        <v>43196</v>
      </c>
      <c r="J13" s="5" t="str">
        <f>"000006"</f>
        <v>000006</v>
      </c>
      <c r="K13" s="4">
        <v>43197</v>
      </c>
      <c r="L13" s="5" t="str">
        <f>"000013"</f>
        <v>000013</v>
      </c>
      <c r="M13" s="4">
        <v>43199</v>
      </c>
      <c r="N13" s="5">
        <v>18</v>
      </c>
      <c r="O13" s="5" t="str">
        <f>"000672"</f>
        <v>000672</v>
      </c>
      <c r="P13" s="4">
        <v>43215</v>
      </c>
      <c r="Q13" s="7">
        <v>11.96954</v>
      </c>
      <c r="R13" s="7">
        <v>0.94716999999999996</v>
      </c>
      <c r="S13" s="7">
        <v>11.02237</v>
      </c>
      <c r="T13" s="5">
        <v>27</v>
      </c>
      <c r="U13" s="4">
        <v>43216</v>
      </c>
      <c r="V13" s="5">
        <v>9916997189</v>
      </c>
      <c r="W13" s="6" t="s">
        <v>43</v>
      </c>
      <c r="X13" s="5" t="s">
        <v>35</v>
      </c>
      <c r="Y13" s="6" t="s">
        <v>36</v>
      </c>
      <c r="Z13" s="5" t="s">
        <v>57</v>
      </c>
      <c r="AA13" s="6" t="s">
        <v>56</v>
      </c>
      <c r="AB13" s="7">
        <v>0.11969540000000001</v>
      </c>
      <c r="AD13" s="8"/>
      <c r="AF13" s="8"/>
      <c r="AG13" s="8"/>
    </row>
    <row r="14" spans="1:33" x14ac:dyDescent="0.2">
      <c r="A14" s="12">
        <v>1010</v>
      </c>
      <c r="B14" s="13" t="s">
        <v>34</v>
      </c>
      <c r="C14" s="13">
        <v>43229</v>
      </c>
      <c r="D14" s="5">
        <v>147</v>
      </c>
      <c r="E14" s="6" t="s">
        <v>60</v>
      </c>
      <c r="F14" s="5" t="s">
        <v>130</v>
      </c>
      <c r="G14" s="6" t="s">
        <v>129</v>
      </c>
      <c r="H14" s="5" t="str">
        <f>"000176"</f>
        <v>000176</v>
      </c>
      <c r="I14" s="4">
        <v>43159</v>
      </c>
      <c r="J14" s="5" t="str">
        <f>"000082"</f>
        <v>000082</v>
      </c>
      <c r="K14" s="4">
        <v>43173</v>
      </c>
      <c r="L14" s="5" t="str">
        <f>"000177"</f>
        <v>000177</v>
      </c>
      <c r="M14" s="4">
        <v>43178</v>
      </c>
      <c r="N14" s="5">
        <v>16</v>
      </c>
      <c r="O14" s="5" t="str">
        <f>"001167"</f>
        <v>001167</v>
      </c>
      <c r="P14" s="4">
        <v>43228</v>
      </c>
      <c r="Q14" s="7">
        <v>62.382379999999998</v>
      </c>
      <c r="R14" s="7">
        <v>1.9100200000000001</v>
      </c>
      <c r="S14" s="7">
        <v>60.472360000000002</v>
      </c>
      <c r="T14" s="5">
        <v>43</v>
      </c>
      <c r="U14" s="4">
        <v>43229</v>
      </c>
      <c r="V14" s="5">
        <v>9448059182</v>
      </c>
      <c r="W14" s="6" t="s">
        <v>128</v>
      </c>
      <c r="X14" s="5" t="s">
        <v>127</v>
      </c>
      <c r="Y14" s="6" t="s">
        <v>126</v>
      </c>
      <c r="Z14" s="5" t="s">
        <v>57</v>
      </c>
      <c r="AA14" s="6" t="s">
        <v>56</v>
      </c>
      <c r="AB14" s="7">
        <v>0.62382379999999993</v>
      </c>
      <c r="AD14" s="8"/>
      <c r="AF14" s="8"/>
      <c r="AG14" s="8"/>
    </row>
    <row r="15" spans="1:33" x14ac:dyDescent="0.2">
      <c r="A15" s="12">
        <v>1237</v>
      </c>
      <c r="B15" s="13" t="s">
        <v>34</v>
      </c>
      <c r="C15" s="13">
        <v>43238</v>
      </c>
      <c r="D15" s="5">
        <v>147</v>
      </c>
      <c r="E15" s="6" t="s">
        <v>60</v>
      </c>
      <c r="F15" s="5" t="s">
        <v>125</v>
      </c>
      <c r="G15" s="6" t="s">
        <v>124</v>
      </c>
      <c r="H15" s="5" t="str">
        <f>"000028"</f>
        <v>000028</v>
      </c>
      <c r="I15" s="4">
        <v>42581</v>
      </c>
      <c r="J15" s="5" t="str">
        <f>"000081"</f>
        <v>000081</v>
      </c>
      <c r="K15" s="4">
        <v>42580</v>
      </c>
      <c r="L15" s="5" t="str">
        <f>"000172"</f>
        <v>000172</v>
      </c>
      <c r="M15" s="4">
        <v>42581</v>
      </c>
      <c r="N15" s="5">
        <v>15</v>
      </c>
      <c r="O15" s="5" t="str">
        <f>"001401"</f>
        <v>001401</v>
      </c>
      <c r="P15" s="4">
        <v>43236</v>
      </c>
      <c r="Q15" s="7">
        <v>7.5162699999999996</v>
      </c>
      <c r="R15" s="7">
        <v>0.98458999999999997</v>
      </c>
      <c r="S15" s="7">
        <v>6.5316799999999997</v>
      </c>
      <c r="T15" s="5">
        <v>52</v>
      </c>
      <c r="U15" s="4">
        <v>43238</v>
      </c>
      <c r="V15" s="5">
        <v>9845844399</v>
      </c>
      <c r="W15" s="6" t="s">
        <v>123</v>
      </c>
      <c r="X15" s="5" t="s">
        <v>78</v>
      </c>
      <c r="Y15" s="6" t="s">
        <v>77</v>
      </c>
      <c r="Z15" s="5" t="s">
        <v>57</v>
      </c>
      <c r="AA15" s="6" t="s">
        <v>56</v>
      </c>
      <c r="AB15" s="7">
        <v>7.5162699999999999E-2</v>
      </c>
      <c r="AD15" s="8"/>
      <c r="AF15" s="8"/>
      <c r="AG15" s="8"/>
    </row>
    <row r="16" spans="1:33" x14ac:dyDescent="0.2">
      <c r="A16" s="12">
        <v>2362</v>
      </c>
      <c r="B16" s="13" t="s">
        <v>42</v>
      </c>
      <c r="C16" s="13">
        <v>43269</v>
      </c>
      <c r="D16" s="5">
        <v>147</v>
      </c>
      <c r="E16" s="6" t="s">
        <v>60</v>
      </c>
      <c r="F16" s="5" t="s">
        <v>122</v>
      </c>
      <c r="G16" s="6" t="s">
        <v>121</v>
      </c>
      <c r="H16" s="5" t="str">
        <f>"000015"</f>
        <v>000015</v>
      </c>
      <c r="I16" s="4">
        <v>42521</v>
      </c>
      <c r="J16" s="5" t="str">
        <f>"000174"</f>
        <v>000174</v>
      </c>
      <c r="K16" s="4">
        <v>42825</v>
      </c>
      <c r="L16" s="5" t="str">
        <f>"000417"</f>
        <v>000417</v>
      </c>
      <c r="M16" s="4">
        <v>42825</v>
      </c>
      <c r="N16" s="5">
        <v>16</v>
      </c>
      <c r="O16" s="5" t="str">
        <f>"002543"</f>
        <v>002543</v>
      </c>
      <c r="P16" s="4">
        <v>43265</v>
      </c>
      <c r="Q16" s="7">
        <v>4.0076799999999997</v>
      </c>
      <c r="R16" s="7">
        <v>0.44484000000000001</v>
      </c>
      <c r="S16" s="7">
        <v>3.56284</v>
      </c>
      <c r="T16" s="5">
        <v>91</v>
      </c>
      <c r="U16" s="4">
        <v>43269</v>
      </c>
      <c r="V16" s="5">
        <v>9916364289</v>
      </c>
      <c r="W16" s="6" t="s">
        <v>120</v>
      </c>
      <c r="X16" s="5" t="s">
        <v>29</v>
      </c>
      <c r="Y16" s="6" t="s">
        <v>30</v>
      </c>
      <c r="Z16" s="5" t="s">
        <v>57</v>
      </c>
      <c r="AA16" s="6" t="s">
        <v>56</v>
      </c>
      <c r="AB16" s="7">
        <v>4.0076799999999996E-2</v>
      </c>
      <c r="AD16" s="8"/>
      <c r="AF16" s="8"/>
      <c r="AG16" s="8"/>
    </row>
    <row r="17" spans="1:33" x14ac:dyDescent="0.2">
      <c r="A17" s="12">
        <v>2748</v>
      </c>
      <c r="B17" s="13" t="s">
        <v>42</v>
      </c>
      <c r="C17" s="13">
        <v>43278</v>
      </c>
      <c r="D17" s="5">
        <v>147</v>
      </c>
      <c r="E17" s="6" t="s">
        <v>60</v>
      </c>
      <c r="F17" s="5" t="s">
        <v>119</v>
      </c>
      <c r="G17" s="6" t="s">
        <v>118</v>
      </c>
      <c r="H17" s="5" t="str">
        <f>"000008"</f>
        <v>000008</v>
      </c>
      <c r="I17" s="4">
        <v>42705</v>
      </c>
      <c r="J17" s="5" t="str">
        <f>"000026"</f>
        <v>000026</v>
      </c>
      <c r="K17" s="4">
        <v>42642</v>
      </c>
      <c r="L17" s="5" t="str">
        <f>"000195"</f>
        <v>000195</v>
      </c>
      <c r="M17" s="4">
        <v>42642</v>
      </c>
      <c r="N17" s="5">
        <v>15</v>
      </c>
      <c r="O17" s="5" t="str">
        <f>"002984"</f>
        <v>002984</v>
      </c>
      <c r="P17" s="4">
        <v>43277</v>
      </c>
      <c r="Q17" s="7">
        <v>3.6444999999999999</v>
      </c>
      <c r="R17" s="7">
        <v>0.24249999999999999</v>
      </c>
      <c r="S17" s="7">
        <v>3.4020000000000001</v>
      </c>
      <c r="T17" s="5">
        <v>103</v>
      </c>
      <c r="U17" s="4">
        <v>43278</v>
      </c>
      <c r="V17" s="5">
        <v>9845216661</v>
      </c>
      <c r="W17" s="6" t="s">
        <v>117</v>
      </c>
      <c r="X17" s="5" t="s">
        <v>116</v>
      </c>
      <c r="Y17" s="6" t="s">
        <v>115</v>
      </c>
      <c r="Z17" s="5" t="s">
        <v>46</v>
      </c>
      <c r="AA17" s="6" t="s">
        <v>47</v>
      </c>
      <c r="AB17" s="7">
        <v>3.6444999999999998E-2</v>
      </c>
      <c r="AD17" s="8"/>
      <c r="AF17" s="8"/>
      <c r="AG17" s="8"/>
    </row>
    <row r="18" spans="1:33" x14ac:dyDescent="0.2">
      <c r="A18" s="12">
        <v>2913</v>
      </c>
      <c r="B18" s="13" t="s">
        <v>31</v>
      </c>
      <c r="C18" s="13">
        <v>43283</v>
      </c>
      <c r="D18" s="5">
        <v>147</v>
      </c>
      <c r="E18" s="6" t="s">
        <v>60</v>
      </c>
      <c r="F18" s="5" t="s">
        <v>114</v>
      </c>
      <c r="G18" s="6" t="s">
        <v>113</v>
      </c>
      <c r="H18" s="5" t="str">
        <f>"000098"</f>
        <v>000098</v>
      </c>
      <c r="I18" s="4">
        <v>42766</v>
      </c>
      <c r="J18" s="5" t="str">
        <f>"000151"</f>
        <v>000151</v>
      </c>
      <c r="K18" s="4">
        <v>42753</v>
      </c>
      <c r="L18" s="5" t="str">
        <f>"000357"</f>
        <v>000357</v>
      </c>
      <c r="M18" s="4">
        <v>42766</v>
      </c>
      <c r="N18" s="5">
        <v>15</v>
      </c>
      <c r="O18" s="5" t="str">
        <f>"003016"</f>
        <v>003016</v>
      </c>
      <c r="P18" s="4">
        <v>43277</v>
      </c>
      <c r="Q18" s="7">
        <v>9.8344699999999996</v>
      </c>
      <c r="R18" s="7">
        <v>1.1466099999999999</v>
      </c>
      <c r="S18" s="7">
        <v>8.6878600000000006</v>
      </c>
      <c r="T18" s="5">
        <v>108</v>
      </c>
      <c r="U18" s="4">
        <v>43283</v>
      </c>
      <c r="V18" s="5">
        <v>9916997189</v>
      </c>
      <c r="W18" s="6" t="s">
        <v>50</v>
      </c>
      <c r="X18" s="5" t="s">
        <v>29</v>
      </c>
      <c r="Y18" s="6" t="s">
        <v>30</v>
      </c>
      <c r="Z18" s="5" t="s">
        <v>57</v>
      </c>
      <c r="AA18" s="6" t="s">
        <v>56</v>
      </c>
      <c r="AB18" s="7">
        <v>9.8344699999999993E-2</v>
      </c>
      <c r="AD18" s="8"/>
      <c r="AF18" s="8"/>
      <c r="AG18" s="8"/>
    </row>
    <row r="19" spans="1:33" x14ac:dyDescent="0.2">
      <c r="A19" s="12">
        <v>4320</v>
      </c>
      <c r="B19" s="13" t="s">
        <v>28</v>
      </c>
      <c r="C19" s="13">
        <v>43315</v>
      </c>
      <c r="D19" s="5">
        <v>147</v>
      </c>
      <c r="E19" s="6" t="s">
        <v>60</v>
      </c>
      <c r="F19" s="5" t="s">
        <v>112</v>
      </c>
      <c r="G19" s="6" t="s">
        <v>111</v>
      </c>
      <c r="H19" s="5" t="str">
        <f>"0001."</f>
        <v>0001.</v>
      </c>
      <c r="I19" s="4">
        <v>42826</v>
      </c>
      <c r="J19" s="5" t="str">
        <f>"000148"</f>
        <v>000148</v>
      </c>
      <c r="K19" s="4">
        <v>42753</v>
      </c>
      <c r="L19" s="5" t="str">
        <f>"000352"</f>
        <v>000352</v>
      </c>
      <c r="M19" s="4">
        <v>42766</v>
      </c>
      <c r="N19" s="5">
        <v>14</v>
      </c>
      <c r="O19" s="5" t="str">
        <f>"004273"</f>
        <v>004273</v>
      </c>
      <c r="P19" s="4">
        <v>43306</v>
      </c>
      <c r="Q19" s="7">
        <v>14.80317</v>
      </c>
      <c r="R19" s="7">
        <v>1.9392100000000001</v>
      </c>
      <c r="S19" s="7">
        <v>12.863960000000001</v>
      </c>
      <c r="T19" s="5">
        <v>152</v>
      </c>
      <c r="U19" s="4">
        <v>43315</v>
      </c>
      <c r="V19" s="5">
        <v>9916997189</v>
      </c>
      <c r="W19" s="6" t="s">
        <v>50</v>
      </c>
      <c r="X19" s="5" t="s">
        <v>44</v>
      </c>
      <c r="Y19" s="6" t="s">
        <v>45</v>
      </c>
      <c r="Z19" s="5" t="s">
        <v>57</v>
      </c>
      <c r="AA19" s="6" t="s">
        <v>56</v>
      </c>
      <c r="AB19" s="7">
        <v>0.14803169999999999</v>
      </c>
      <c r="AD19" s="8"/>
      <c r="AF19" s="8"/>
      <c r="AG19" s="8"/>
    </row>
    <row r="20" spans="1:33" x14ac:dyDescent="0.2">
      <c r="A20" s="12">
        <v>4321</v>
      </c>
      <c r="B20" s="13" t="s">
        <v>28</v>
      </c>
      <c r="C20" s="13">
        <v>43315</v>
      </c>
      <c r="D20" s="5">
        <v>147</v>
      </c>
      <c r="E20" s="6" t="s">
        <v>60</v>
      </c>
      <c r="F20" s="5" t="s">
        <v>110</v>
      </c>
      <c r="G20" s="6" t="s">
        <v>109</v>
      </c>
      <c r="H20" s="5" t="str">
        <f>"000008"</f>
        <v>000008</v>
      </c>
      <c r="I20" s="4">
        <v>42766</v>
      </c>
      <c r="J20" s="5" t="str">
        <f>"000146"</f>
        <v>000146</v>
      </c>
      <c r="K20" s="4">
        <v>42753</v>
      </c>
      <c r="L20" s="5" t="str">
        <f>"000354"</f>
        <v>000354</v>
      </c>
      <c r="M20" s="4">
        <v>42766</v>
      </c>
      <c r="N20" s="5">
        <v>15</v>
      </c>
      <c r="O20" s="5" t="str">
        <f>"004274"</f>
        <v>004274</v>
      </c>
      <c r="P20" s="4">
        <v>43306</v>
      </c>
      <c r="Q20" s="7">
        <v>14.12646</v>
      </c>
      <c r="R20" s="7">
        <v>1.62802</v>
      </c>
      <c r="S20" s="7">
        <v>12.49844</v>
      </c>
      <c r="T20" s="5">
        <v>152</v>
      </c>
      <c r="U20" s="4">
        <v>43315</v>
      </c>
      <c r="V20" s="5">
        <v>9916997189</v>
      </c>
      <c r="W20" s="6" t="s">
        <v>50</v>
      </c>
      <c r="X20" s="5" t="s">
        <v>29</v>
      </c>
      <c r="Y20" s="6" t="s">
        <v>30</v>
      </c>
      <c r="Z20" s="5" t="s">
        <v>57</v>
      </c>
      <c r="AA20" s="6" t="s">
        <v>56</v>
      </c>
      <c r="AB20" s="7">
        <v>0.14126459999999999</v>
      </c>
      <c r="AD20" s="8"/>
      <c r="AF20" s="8"/>
      <c r="AG20" s="8"/>
    </row>
    <row r="21" spans="1:33" x14ac:dyDescent="0.2">
      <c r="A21" s="12">
        <v>4561</v>
      </c>
      <c r="B21" s="13" t="s">
        <v>28</v>
      </c>
      <c r="C21" s="13">
        <v>43318</v>
      </c>
      <c r="D21" s="5">
        <v>147</v>
      </c>
      <c r="E21" s="6" t="s">
        <v>60</v>
      </c>
      <c r="F21" s="5" t="s">
        <v>108</v>
      </c>
      <c r="G21" s="6" t="s">
        <v>107</v>
      </c>
      <c r="H21" s="5" t="str">
        <f>"000033"</f>
        <v>000033</v>
      </c>
      <c r="I21" s="4">
        <v>42934</v>
      </c>
      <c r="J21" s="5" t="str">
        <f>"000098"</f>
        <v>000098</v>
      </c>
      <c r="K21" s="4">
        <v>43122</v>
      </c>
      <c r="L21" s="5" t="str">
        <f>"000096"</f>
        <v>000096</v>
      </c>
      <c r="M21" s="4">
        <v>43130</v>
      </c>
      <c r="N21" s="5">
        <v>16</v>
      </c>
      <c r="O21" s="5" t="str">
        <f>"004816"</f>
        <v>004816</v>
      </c>
      <c r="P21" s="4">
        <v>43315</v>
      </c>
      <c r="Q21" s="7">
        <v>16.787859999999998</v>
      </c>
      <c r="R21" s="7">
        <v>1.44495</v>
      </c>
      <c r="S21" s="7">
        <v>15.34291</v>
      </c>
      <c r="T21" s="5">
        <v>157</v>
      </c>
      <c r="U21" s="4">
        <v>43318</v>
      </c>
      <c r="V21" s="5">
        <v>0</v>
      </c>
      <c r="W21" s="6" t="s">
        <v>106</v>
      </c>
      <c r="X21" s="5" t="s">
        <v>32</v>
      </c>
      <c r="Y21" s="6" t="s">
        <v>33</v>
      </c>
      <c r="Z21" s="5" t="s">
        <v>48</v>
      </c>
      <c r="AA21" s="6" t="s">
        <v>49</v>
      </c>
      <c r="AB21" s="7">
        <v>0.16787859999999999</v>
      </c>
      <c r="AD21" s="8"/>
      <c r="AF21" s="8"/>
      <c r="AG21" s="8"/>
    </row>
    <row r="22" spans="1:33" x14ac:dyDescent="0.2">
      <c r="A22" s="12">
        <v>5018</v>
      </c>
      <c r="B22" s="13" t="s">
        <v>28</v>
      </c>
      <c r="C22" s="13">
        <v>43333</v>
      </c>
      <c r="D22" s="5">
        <v>147</v>
      </c>
      <c r="E22" s="6" t="s">
        <v>60</v>
      </c>
      <c r="F22" s="5" t="s">
        <v>105</v>
      </c>
      <c r="G22" s="6" t="s">
        <v>104</v>
      </c>
      <c r="H22" s="5" t="str">
        <f>"000088"</f>
        <v>000088</v>
      </c>
      <c r="I22" s="4">
        <v>43063</v>
      </c>
      <c r="J22" s="5" t="str">
        <f>"000032"</f>
        <v>000032</v>
      </c>
      <c r="K22" s="4">
        <v>43063</v>
      </c>
      <c r="L22" s="5" t="str">
        <f>"000073"</f>
        <v>000073</v>
      </c>
      <c r="M22" s="4">
        <v>43063</v>
      </c>
      <c r="N22" s="5">
        <v>16</v>
      </c>
      <c r="O22" s="5" t="str">
        <f>"005289"</f>
        <v>005289</v>
      </c>
      <c r="P22" s="4">
        <v>43332</v>
      </c>
      <c r="Q22" s="7">
        <v>6.1870000000000003</v>
      </c>
      <c r="R22" s="7">
        <v>0.62300999999999995</v>
      </c>
      <c r="S22" s="7">
        <v>5.5639900000000004</v>
      </c>
      <c r="T22" s="5">
        <v>176</v>
      </c>
      <c r="U22" s="4">
        <v>43333</v>
      </c>
      <c r="V22" s="5">
        <v>9916364289</v>
      </c>
      <c r="W22" s="6" t="s">
        <v>103</v>
      </c>
      <c r="X22" s="5" t="s">
        <v>41</v>
      </c>
      <c r="Y22" s="6" t="s">
        <v>40</v>
      </c>
      <c r="Z22" s="5" t="s">
        <v>57</v>
      </c>
      <c r="AA22" s="6" t="s">
        <v>56</v>
      </c>
      <c r="AB22" s="7">
        <v>6.1870000000000001E-2</v>
      </c>
      <c r="AD22" s="8"/>
      <c r="AF22" s="8"/>
      <c r="AG22" s="8"/>
    </row>
    <row r="23" spans="1:33" x14ac:dyDescent="0.2">
      <c r="A23" s="12">
        <v>5422</v>
      </c>
      <c r="B23" s="13" t="s">
        <v>37</v>
      </c>
      <c r="C23" s="13">
        <v>43354</v>
      </c>
      <c r="D23" s="5">
        <v>147</v>
      </c>
      <c r="E23" s="6" t="s">
        <v>60</v>
      </c>
      <c r="F23" s="5" t="s">
        <v>102</v>
      </c>
      <c r="G23" s="6" t="s">
        <v>101</v>
      </c>
      <c r="H23" s="5" t="str">
        <f>"000185"</f>
        <v>000185</v>
      </c>
      <c r="I23" s="4">
        <v>43315</v>
      </c>
      <c r="J23" s="5" t="str">
        <f>"000051"</f>
        <v>000051</v>
      </c>
      <c r="K23" s="4">
        <v>43316</v>
      </c>
      <c r="L23" s="5" t="str">
        <f>"000093"</f>
        <v>000093</v>
      </c>
      <c r="M23" s="4">
        <v>43321</v>
      </c>
      <c r="N23" s="5">
        <v>17</v>
      </c>
      <c r="O23" s="5" t="str">
        <f>"005729"</f>
        <v>005729</v>
      </c>
      <c r="P23" s="4">
        <v>43353</v>
      </c>
      <c r="Q23" s="7">
        <v>1.41418</v>
      </c>
      <c r="R23" s="7">
        <v>3.9690000000000003E-2</v>
      </c>
      <c r="S23" s="7">
        <v>1.37449</v>
      </c>
      <c r="T23" s="5">
        <v>199</v>
      </c>
      <c r="U23" s="4">
        <v>43354</v>
      </c>
      <c r="V23" s="5">
        <v>9448592779</v>
      </c>
      <c r="W23" s="6" t="s">
        <v>100</v>
      </c>
      <c r="X23" s="5" t="s">
        <v>38</v>
      </c>
      <c r="Y23" s="6" t="s">
        <v>39</v>
      </c>
      <c r="Z23" s="5" t="s">
        <v>57</v>
      </c>
      <c r="AA23" s="6" t="s">
        <v>56</v>
      </c>
      <c r="AB23" s="7">
        <f>Q23/100</f>
        <v>1.41418E-2</v>
      </c>
      <c r="AD23" s="8"/>
      <c r="AF23" s="8"/>
      <c r="AG23" s="8"/>
    </row>
    <row r="24" spans="1:33" x14ac:dyDescent="0.2">
      <c r="A24" s="12">
        <v>5495</v>
      </c>
      <c r="B24" s="13" t="s">
        <v>37</v>
      </c>
      <c r="C24" s="13">
        <v>43357</v>
      </c>
      <c r="D24" s="5">
        <v>147</v>
      </c>
      <c r="E24" s="6" t="s">
        <v>60</v>
      </c>
      <c r="F24" s="5" t="s">
        <v>99</v>
      </c>
      <c r="G24" s="6" t="s">
        <v>98</v>
      </c>
      <c r="H24" s="5" t="str">
        <f>"000102"</f>
        <v>000102</v>
      </c>
      <c r="I24" s="4">
        <v>43082</v>
      </c>
      <c r="J24" s="5" t="str">
        <f>"000043"</f>
        <v>000043</v>
      </c>
      <c r="K24" s="4">
        <v>43082</v>
      </c>
      <c r="L24" s="5" t="str">
        <f>"000095"</f>
        <v>000095</v>
      </c>
      <c r="M24" s="4">
        <v>43083</v>
      </c>
      <c r="N24" s="5">
        <v>17</v>
      </c>
      <c r="O24" s="5" t="str">
        <f>"005713"</f>
        <v>005713</v>
      </c>
      <c r="P24" s="4">
        <v>43350</v>
      </c>
      <c r="Q24" s="7">
        <v>14.45764</v>
      </c>
      <c r="R24" s="7">
        <v>1.08647</v>
      </c>
      <c r="S24" s="7">
        <v>13.371169999999999</v>
      </c>
      <c r="T24" s="5">
        <v>204</v>
      </c>
      <c r="U24" s="4">
        <v>43357</v>
      </c>
      <c r="V24" s="5">
        <v>8095570820</v>
      </c>
      <c r="W24" s="6" t="s">
        <v>97</v>
      </c>
      <c r="X24" s="5" t="s">
        <v>41</v>
      </c>
      <c r="Y24" s="6" t="s">
        <v>40</v>
      </c>
      <c r="Z24" s="5" t="s">
        <v>57</v>
      </c>
      <c r="AA24" s="6" t="s">
        <v>56</v>
      </c>
      <c r="AB24" s="7">
        <f>Q24/100</f>
        <v>0.14457639999999999</v>
      </c>
      <c r="AD24" s="8"/>
      <c r="AF24" s="8"/>
      <c r="AG24" s="8"/>
    </row>
    <row r="25" spans="1:33" x14ac:dyDescent="0.2">
      <c r="A25" s="12">
        <v>5545</v>
      </c>
      <c r="B25" s="13" t="s">
        <v>37</v>
      </c>
      <c r="C25" s="13">
        <v>43362</v>
      </c>
      <c r="D25" s="5">
        <v>147</v>
      </c>
      <c r="E25" s="6" t="s">
        <v>60</v>
      </c>
      <c r="F25" s="5" t="s">
        <v>96</v>
      </c>
      <c r="G25" s="6" t="s">
        <v>95</v>
      </c>
      <c r="H25" s="5" t="str">
        <f>"000200"</f>
        <v>000200</v>
      </c>
      <c r="I25" s="4">
        <v>43325</v>
      </c>
      <c r="J25" s="5" t="str">
        <f>"000057"</f>
        <v>000057</v>
      </c>
      <c r="K25" s="4">
        <v>43330</v>
      </c>
      <c r="L25" s="5" t="str">
        <f>"000101"</f>
        <v>000101</v>
      </c>
      <c r="M25" s="4">
        <v>43330</v>
      </c>
      <c r="N25" s="5">
        <v>17</v>
      </c>
      <c r="O25" s="5" t="str">
        <f>"005790"</f>
        <v>005790</v>
      </c>
      <c r="P25" s="4">
        <v>43361</v>
      </c>
      <c r="Q25" s="7">
        <v>26.0825</v>
      </c>
      <c r="R25" s="7">
        <v>2.3126799999999998</v>
      </c>
      <c r="S25" s="7">
        <v>23.769819999999999</v>
      </c>
      <c r="T25" s="5">
        <v>206</v>
      </c>
      <c r="U25" s="4">
        <v>43362</v>
      </c>
      <c r="V25" s="5">
        <v>9845695670</v>
      </c>
      <c r="W25" s="6" t="s">
        <v>94</v>
      </c>
      <c r="X25" s="5" t="s">
        <v>35</v>
      </c>
      <c r="Y25" s="6" t="s">
        <v>36</v>
      </c>
      <c r="Z25" s="5" t="s">
        <v>57</v>
      </c>
      <c r="AA25" s="6" t="s">
        <v>56</v>
      </c>
      <c r="AB25" s="7">
        <f>Q25/100</f>
        <v>0.26082499999999997</v>
      </c>
      <c r="AD25" s="8"/>
      <c r="AF25" s="8"/>
      <c r="AG25" s="8"/>
    </row>
    <row r="26" spans="1:33" x14ac:dyDescent="0.2">
      <c r="A26" s="12">
        <v>6220</v>
      </c>
      <c r="B26" s="13" t="s">
        <v>52</v>
      </c>
      <c r="C26" s="13">
        <v>43385</v>
      </c>
      <c r="D26" s="5">
        <v>147</v>
      </c>
      <c r="E26" s="6" t="s">
        <v>60</v>
      </c>
      <c r="F26" s="5" t="s">
        <v>93</v>
      </c>
      <c r="G26" s="6" t="s">
        <v>92</v>
      </c>
      <c r="H26" s="5" t="str">
        <f>"000139"</f>
        <v>000139</v>
      </c>
      <c r="I26" s="4">
        <v>42784</v>
      </c>
      <c r="J26" s="5" t="str">
        <f>"001"</f>
        <v>001</v>
      </c>
      <c r="K26" s="4">
        <v>17</v>
      </c>
      <c r="L26" s="5" t="str">
        <f>"019"</f>
        <v>019</v>
      </c>
      <c r="M26" s="4">
        <v>17</v>
      </c>
      <c r="N26" s="5">
        <v>17</v>
      </c>
      <c r="O26" s="5" t="str">
        <f>"006095"</f>
        <v>006095</v>
      </c>
      <c r="P26" s="4">
        <v>43376</v>
      </c>
      <c r="Q26" s="7">
        <v>11.324</v>
      </c>
      <c r="R26" s="7">
        <v>1.6650700000000001</v>
      </c>
      <c r="S26" s="7">
        <v>9.6589299999999998</v>
      </c>
      <c r="T26" s="5">
        <v>230</v>
      </c>
      <c r="U26" s="4">
        <v>43385</v>
      </c>
      <c r="V26" s="5">
        <v>9448021479</v>
      </c>
      <c r="W26" s="6" t="s">
        <v>91</v>
      </c>
      <c r="X26" s="5" t="s">
        <v>44</v>
      </c>
      <c r="Y26" s="6" t="s">
        <v>45</v>
      </c>
      <c r="Z26" s="5" t="s">
        <v>90</v>
      </c>
      <c r="AA26" s="6" t="s">
        <v>89</v>
      </c>
      <c r="AB26" s="7">
        <f>Q26/100</f>
        <v>0.11323999999999999</v>
      </c>
      <c r="AD26" s="8"/>
      <c r="AF26" s="8"/>
      <c r="AG26" s="8"/>
    </row>
    <row r="27" spans="1:33" x14ac:dyDescent="0.2">
      <c r="A27" s="12">
        <v>6221</v>
      </c>
      <c r="B27" s="13" t="s">
        <v>52</v>
      </c>
      <c r="C27" s="13">
        <v>43385</v>
      </c>
      <c r="D27" s="5">
        <v>147</v>
      </c>
      <c r="E27" s="6" t="s">
        <v>60</v>
      </c>
      <c r="F27" s="5" t="s">
        <v>88</v>
      </c>
      <c r="G27" s="6" t="s">
        <v>87</v>
      </c>
      <c r="H27" s="5" t="str">
        <f>"000024"</f>
        <v>000024</v>
      </c>
      <c r="I27" s="4">
        <v>41667</v>
      </c>
      <c r="J27" s="5" t="str">
        <f>"000083"</f>
        <v>000083</v>
      </c>
      <c r="K27" s="4">
        <v>42580</v>
      </c>
      <c r="L27" s="5" t="str">
        <f>"000175"</f>
        <v>000175</v>
      </c>
      <c r="M27" s="4">
        <v>42604</v>
      </c>
      <c r="N27" s="5">
        <v>13</v>
      </c>
      <c r="O27" s="5" t="str">
        <f>"006084"</f>
        <v>006084</v>
      </c>
      <c r="P27" s="4">
        <v>43374</v>
      </c>
      <c r="Q27" s="7">
        <v>7.3002799999999999</v>
      </c>
      <c r="R27" s="7">
        <v>0.92291000000000001</v>
      </c>
      <c r="S27" s="7">
        <v>6.37737</v>
      </c>
      <c r="T27" s="5">
        <v>231</v>
      </c>
      <c r="U27" s="4">
        <v>43385</v>
      </c>
      <c r="V27" s="5">
        <v>9902357755</v>
      </c>
      <c r="W27" s="6" t="s">
        <v>86</v>
      </c>
      <c r="X27" s="5" t="s">
        <v>29</v>
      </c>
      <c r="Y27" s="6" t="s">
        <v>30</v>
      </c>
      <c r="Z27" s="5" t="s">
        <v>57</v>
      </c>
      <c r="AA27" s="6" t="s">
        <v>56</v>
      </c>
      <c r="AB27" s="7">
        <f>Q27/100</f>
        <v>7.3002799999999993E-2</v>
      </c>
      <c r="AD27" s="8"/>
      <c r="AF27" s="8"/>
      <c r="AG27" s="8"/>
    </row>
    <row r="28" spans="1:33" x14ac:dyDescent="0.2">
      <c r="A28" s="12">
        <v>6222</v>
      </c>
      <c r="B28" s="13" t="s">
        <v>52</v>
      </c>
      <c r="C28" s="13">
        <v>43385</v>
      </c>
      <c r="D28" s="5">
        <v>147</v>
      </c>
      <c r="E28" s="6" t="s">
        <v>60</v>
      </c>
      <c r="F28" s="5" t="s">
        <v>85</v>
      </c>
      <c r="G28" s="6" t="s">
        <v>84</v>
      </c>
      <c r="H28" s="5" t="str">
        <f>"000009"</f>
        <v>000009</v>
      </c>
      <c r="I28" s="4">
        <v>41485</v>
      </c>
      <c r="J28" s="5" t="str">
        <f>"092"</f>
        <v>092</v>
      </c>
      <c r="K28" s="4">
        <v>13</v>
      </c>
      <c r="L28" s="5" t="str">
        <f>"290"</f>
        <v>290</v>
      </c>
      <c r="M28" s="4">
        <v>13</v>
      </c>
      <c r="N28" s="5">
        <v>13</v>
      </c>
      <c r="O28" s="5" t="str">
        <f>"005253"</f>
        <v>005253</v>
      </c>
      <c r="P28" s="4">
        <v>42399</v>
      </c>
      <c r="Q28" s="7">
        <v>1.85232</v>
      </c>
      <c r="R28" s="7">
        <v>0.28909000000000001</v>
      </c>
      <c r="S28" s="7">
        <v>1.5632299999999999</v>
      </c>
      <c r="T28" s="5">
        <v>231</v>
      </c>
      <c r="U28" s="4">
        <v>43385</v>
      </c>
      <c r="V28" s="5">
        <v>9902357755</v>
      </c>
      <c r="W28" s="6" t="s">
        <v>43</v>
      </c>
      <c r="X28" s="5" t="s">
        <v>83</v>
      </c>
      <c r="Y28" s="6" t="s">
        <v>82</v>
      </c>
      <c r="Z28" s="5" t="s">
        <v>57</v>
      </c>
      <c r="AA28" s="6" t="s">
        <v>56</v>
      </c>
      <c r="AB28" s="7">
        <f>Q28/100</f>
        <v>1.85232E-2</v>
      </c>
      <c r="AD28" s="8"/>
      <c r="AF28" s="8"/>
      <c r="AG28" s="8"/>
    </row>
    <row r="29" spans="1:33" x14ac:dyDescent="0.2">
      <c r="A29" s="12">
        <v>6612</v>
      </c>
      <c r="B29" s="13" t="s">
        <v>52</v>
      </c>
      <c r="C29" s="13">
        <v>43389</v>
      </c>
      <c r="D29" s="5">
        <v>147</v>
      </c>
      <c r="E29" s="6" t="s">
        <v>60</v>
      </c>
      <c r="F29" s="5" t="s">
        <v>81</v>
      </c>
      <c r="G29" s="6" t="s">
        <v>80</v>
      </c>
      <c r="H29" s="5" t="str">
        <f>"000144"</f>
        <v>000144</v>
      </c>
      <c r="I29" s="4">
        <v>43137</v>
      </c>
      <c r="J29" s="5" t="str">
        <f>"000065"</f>
        <v>000065</v>
      </c>
      <c r="K29" s="4">
        <v>43139</v>
      </c>
      <c r="L29" s="5" t="str">
        <f>"000136"</f>
        <v>000136</v>
      </c>
      <c r="M29" s="4">
        <v>43139</v>
      </c>
      <c r="N29" s="5">
        <v>17</v>
      </c>
      <c r="O29" s="5" t="str">
        <f>"006642"</f>
        <v>006642</v>
      </c>
      <c r="P29" s="4">
        <v>43385</v>
      </c>
      <c r="Q29" s="7">
        <v>19.012879999999999</v>
      </c>
      <c r="R29" s="7">
        <v>1.53992</v>
      </c>
      <c r="S29" s="7">
        <v>17.47296</v>
      </c>
      <c r="T29" s="5">
        <v>241</v>
      </c>
      <c r="U29" s="4">
        <v>43389</v>
      </c>
      <c r="V29" s="5">
        <v>8095570820</v>
      </c>
      <c r="W29" s="6" t="s">
        <v>79</v>
      </c>
      <c r="X29" s="5" t="s">
        <v>78</v>
      </c>
      <c r="Y29" s="6" t="s">
        <v>77</v>
      </c>
      <c r="Z29" s="5" t="s">
        <v>57</v>
      </c>
      <c r="AA29" s="6" t="s">
        <v>56</v>
      </c>
      <c r="AB29" s="7">
        <f>Q29/100</f>
        <v>0.19012879999999999</v>
      </c>
      <c r="AD29" s="8"/>
      <c r="AF29" s="8"/>
      <c r="AG29" s="8"/>
    </row>
    <row r="30" spans="1:33" x14ac:dyDescent="0.2">
      <c r="A30" s="12">
        <v>6613</v>
      </c>
      <c r="B30" s="13" t="s">
        <v>52</v>
      </c>
      <c r="C30" s="13">
        <v>43389</v>
      </c>
      <c r="D30" s="5">
        <v>147</v>
      </c>
      <c r="E30" s="6" t="s">
        <v>60</v>
      </c>
      <c r="F30" s="5" t="s">
        <v>76</v>
      </c>
      <c r="G30" s="6" t="s">
        <v>75</v>
      </c>
      <c r="H30" s="5" t="str">
        <f>"000145"</f>
        <v>000145</v>
      </c>
      <c r="I30" s="4">
        <v>43137</v>
      </c>
      <c r="J30" s="5" t="str">
        <f>"000064"</f>
        <v>000064</v>
      </c>
      <c r="K30" s="4">
        <v>43139</v>
      </c>
      <c r="L30" s="5" t="str">
        <f>"000137"</f>
        <v>000137</v>
      </c>
      <c r="M30" s="4">
        <v>43139</v>
      </c>
      <c r="N30" s="5">
        <v>17</v>
      </c>
      <c r="O30" s="5" t="str">
        <f>"006646"</f>
        <v>006646</v>
      </c>
      <c r="P30" s="4">
        <v>43385</v>
      </c>
      <c r="Q30" s="7">
        <v>27.429300000000001</v>
      </c>
      <c r="R30" s="7">
        <v>2.19747</v>
      </c>
      <c r="S30" s="7">
        <v>25.231829999999999</v>
      </c>
      <c r="T30" s="5">
        <v>241</v>
      </c>
      <c r="U30" s="4">
        <v>43389</v>
      </c>
      <c r="V30" s="5">
        <v>8095570820</v>
      </c>
      <c r="W30" s="6" t="s">
        <v>74</v>
      </c>
      <c r="X30" s="5" t="s">
        <v>29</v>
      </c>
      <c r="Y30" s="6" t="s">
        <v>30</v>
      </c>
      <c r="Z30" s="5" t="s">
        <v>57</v>
      </c>
      <c r="AA30" s="6" t="s">
        <v>56</v>
      </c>
      <c r="AB30" s="7">
        <f>Q30/100</f>
        <v>0.27429300000000001</v>
      </c>
      <c r="AD30" s="8"/>
      <c r="AF30" s="8"/>
      <c r="AG30" s="8"/>
    </row>
    <row r="31" spans="1:33" x14ac:dyDescent="0.2">
      <c r="A31" s="12">
        <v>6769</v>
      </c>
      <c r="B31" s="13" t="s">
        <v>52</v>
      </c>
      <c r="C31" s="13">
        <v>43390</v>
      </c>
      <c r="D31" s="5">
        <v>147</v>
      </c>
      <c r="E31" s="6" t="s">
        <v>60</v>
      </c>
      <c r="F31" s="5" t="s">
        <v>73</v>
      </c>
      <c r="G31" s="6" t="s">
        <v>72</v>
      </c>
      <c r="H31" s="5" t="str">
        <f>"000070"</f>
        <v>000070</v>
      </c>
      <c r="I31" s="4">
        <v>43354</v>
      </c>
      <c r="J31" s="5" t="str">
        <f>"000072"</f>
        <v>000072</v>
      </c>
      <c r="K31" s="4">
        <v>43354</v>
      </c>
      <c r="L31" s="5" t="str">
        <f>"000073"</f>
        <v>000073</v>
      </c>
      <c r="M31" s="4">
        <v>43354</v>
      </c>
      <c r="N31" s="5">
        <v>18</v>
      </c>
      <c r="O31" s="5" t="str">
        <f>"006834"</f>
        <v>006834</v>
      </c>
      <c r="P31" s="4">
        <v>43389</v>
      </c>
      <c r="Q31" s="7">
        <v>9.9895099999999992</v>
      </c>
      <c r="R31" s="7">
        <v>1.05888</v>
      </c>
      <c r="S31" s="7">
        <v>8.9306300000000007</v>
      </c>
      <c r="T31" s="5">
        <v>245</v>
      </c>
      <c r="U31" s="4">
        <v>43390</v>
      </c>
      <c r="V31" s="5">
        <v>0</v>
      </c>
      <c r="W31" s="6" t="s">
        <v>71</v>
      </c>
      <c r="X31" s="5" t="s">
        <v>54</v>
      </c>
      <c r="Y31" s="6" t="s">
        <v>55</v>
      </c>
      <c r="Z31" s="5" t="s">
        <v>48</v>
      </c>
      <c r="AA31" s="6" t="s">
        <v>49</v>
      </c>
      <c r="AB31" s="7">
        <f>Q31/100</f>
        <v>9.9895099999999987E-2</v>
      </c>
      <c r="AD31" s="8"/>
      <c r="AF31" s="8"/>
      <c r="AG31" s="8"/>
    </row>
    <row r="32" spans="1:33" x14ac:dyDescent="0.2">
      <c r="A32" s="12">
        <v>6770</v>
      </c>
      <c r="B32" s="13" t="s">
        <v>52</v>
      </c>
      <c r="C32" s="13">
        <v>43390</v>
      </c>
      <c r="D32" s="5">
        <v>147</v>
      </c>
      <c r="E32" s="6" t="s">
        <v>60</v>
      </c>
      <c r="F32" s="5" t="s">
        <v>70</v>
      </c>
      <c r="G32" s="6" t="s">
        <v>69</v>
      </c>
      <c r="H32" s="5" t="str">
        <f>"000058"</f>
        <v>000058</v>
      </c>
      <c r="I32" s="4">
        <v>43311</v>
      </c>
      <c r="J32" s="5" t="str">
        <f>"000056"</f>
        <v>000056</v>
      </c>
      <c r="K32" s="4">
        <v>43346</v>
      </c>
      <c r="L32" s="5" t="str">
        <f>"000057"</f>
        <v>000057</v>
      </c>
      <c r="M32" s="4">
        <v>43346</v>
      </c>
      <c r="N32" s="5">
        <v>18</v>
      </c>
      <c r="O32" s="5" t="str">
        <f>"006836"</f>
        <v>006836</v>
      </c>
      <c r="P32" s="4">
        <v>43389</v>
      </c>
      <c r="Q32" s="7">
        <v>39.989910000000002</v>
      </c>
      <c r="R32" s="7">
        <v>4.2389299999999999</v>
      </c>
      <c r="S32" s="7">
        <v>35.750979999999998</v>
      </c>
      <c r="T32" s="5">
        <v>245</v>
      </c>
      <c r="U32" s="4">
        <v>43390</v>
      </c>
      <c r="V32" s="5">
        <v>0</v>
      </c>
      <c r="W32" s="6" t="s">
        <v>53</v>
      </c>
      <c r="X32" s="5" t="s">
        <v>54</v>
      </c>
      <c r="Y32" s="6" t="s">
        <v>55</v>
      </c>
      <c r="Z32" s="5" t="s">
        <v>48</v>
      </c>
      <c r="AA32" s="6" t="s">
        <v>49</v>
      </c>
      <c r="AB32" s="7">
        <f>Q32/100</f>
        <v>0.39989910000000001</v>
      </c>
      <c r="AD32" s="8"/>
      <c r="AF32" s="8"/>
      <c r="AG32" s="8"/>
    </row>
    <row r="33" spans="1:33" x14ac:dyDescent="0.2">
      <c r="A33" s="12">
        <v>7794</v>
      </c>
      <c r="B33" s="13" t="s">
        <v>61</v>
      </c>
      <c r="C33" s="13">
        <v>43448</v>
      </c>
      <c r="D33" s="5">
        <v>147</v>
      </c>
      <c r="E33" s="6" t="s">
        <v>60</v>
      </c>
      <c r="F33" s="5" t="s">
        <v>68</v>
      </c>
      <c r="G33" s="6" t="s">
        <v>67</v>
      </c>
      <c r="H33" s="5" t="str">
        <f>"000072"</f>
        <v>000072</v>
      </c>
      <c r="I33" s="4">
        <v>42895</v>
      </c>
      <c r="J33" s="5" t="str">
        <f>"000027"</f>
        <v>000027</v>
      </c>
      <c r="K33" s="4">
        <v>43057</v>
      </c>
      <c r="L33" s="5" t="str">
        <f>"000066"</f>
        <v>000066</v>
      </c>
      <c r="M33" s="4">
        <v>43057</v>
      </c>
      <c r="N33" s="5">
        <v>17</v>
      </c>
      <c r="O33" s="5" t="str">
        <f>"007904"</f>
        <v>007904</v>
      </c>
      <c r="P33" s="4">
        <v>43445</v>
      </c>
      <c r="Q33" s="7">
        <v>7.4157099999999998</v>
      </c>
      <c r="R33" s="7">
        <v>0.67484</v>
      </c>
      <c r="S33" s="7">
        <v>6.7408700000000001</v>
      </c>
      <c r="T33" s="5">
        <v>292</v>
      </c>
      <c r="U33" s="4">
        <v>43448</v>
      </c>
      <c r="V33" s="5">
        <v>9448561985</v>
      </c>
      <c r="W33" s="6" t="s">
        <v>51</v>
      </c>
      <c r="X33" s="5" t="s">
        <v>29</v>
      </c>
      <c r="Y33" s="6" t="s">
        <v>30</v>
      </c>
      <c r="Z33" s="5" t="s">
        <v>57</v>
      </c>
      <c r="AA33" s="6" t="s">
        <v>56</v>
      </c>
      <c r="AB33" s="7">
        <f>Q33/100</f>
        <v>7.4157100000000004E-2</v>
      </c>
      <c r="AD33" s="8"/>
      <c r="AF33" s="8"/>
      <c r="AG33" s="8"/>
    </row>
    <row r="34" spans="1:33" x14ac:dyDescent="0.2">
      <c r="A34" s="12">
        <v>7881</v>
      </c>
      <c r="B34" s="13" t="s">
        <v>61</v>
      </c>
      <c r="C34" s="13">
        <v>43453</v>
      </c>
      <c r="D34" s="5">
        <v>147</v>
      </c>
      <c r="E34" s="6" t="s">
        <v>60</v>
      </c>
      <c r="F34" s="5" t="s">
        <v>66</v>
      </c>
      <c r="G34" s="6" t="s">
        <v>65</v>
      </c>
      <c r="H34" s="5" t="str">
        <f>"000271"</f>
        <v>000271</v>
      </c>
      <c r="I34" s="4">
        <v>43388</v>
      </c>
      <c r="J34" s="5" t="str">
        <f>"000104"</f>
        <v>000104</v>
      </c>
      <c r="K34" s="4">
        <v>43388</v>
      </c>
      <c r="L34" s="5" t="str">
        <f>"000165"</f>
        <v>000165</v>
      </c>
      <c r="M34" s="4">
        <v>43390</v>
      </c>
      <c r="N34" s="5">
        <v>18</v>
      </c>
      <c r="O34" s="5" t="str">
        <f>"008058"</f>
        <v>008058</v>
      </c>
      <c r="P34" s="4">
        <v>43451</v>
      </c>
      <c r="Q34" s="7">
        <v>16.404779999999999</v>
      </c>
      <c r="R34" s="7">
        <v>0.64742</v>
      </c>
      <c r="S34" s="7">
        <v>15.75736</v>
      </c>
      <c r="T34" s="5">
        <v>296</v>
      </c>
      <c r="U34" s="4">
        <v>43453</v>
      </c>
      <c r="V34" s="5">
        <v>9448059182</v>
      </c>
      <c r="W34" s="6" t="s">
        <v>64</v>
      </c>
      <c r="X34" s="5" t="s">
        <v>63</v>
      </c>
      <c r="Y34" s="6" t="s">
        <v>62</v>
      </c>
      <c r="Z34" s="5" t="s">
        <v>57</v>
      </c>
      <c r="AA34" s="6" t="s">
        <v>56</v>
      </c>
      <c r="AB34" s="7">
        <f>Q34/100</f>
        <v>0.16404779999999999</v>
      </c>
      <c r="AD34" s="8"/>
      <c r="AF34" s="8"/>
      <c r="AG34" s="8"/>
    </row>
    <row r="35" spans="1:33" x14ac:dyDescent="0.2">
      <c r="A35" s="12">
        <v>7882</v>
      </c>
      <c r="B35" s="13" t="s">
        <v>61</v>
      </c>
      <c r="C35" s="13">
        <v>43453</v>
      </c>
      <c r="D35" s="5">
        <v>147</v>
      </c>
      <c r="E35" s="6" t="s">
        <v>60</v>
      </c>
      <c r="F35" s="5" t="s">
        <v>59</v>
      </c>
      <c r="G35" s="6" t="s">
        <v>58</v>
      </c>
      <c r="H35" s="5" t="str">
        <f>"000283"</f>
        <v>000283</v>
      </c>
      <c r="I35" s="4">
        <v>43409</v>
      </c>
      <c r="J35" s="5" t="str">
        <f>"000112"</f>
        <v>000112</v>
      </c>
      <c r="K35" s="4">
        <v>43417</v>
      </c>
      <c r="L35" s="5" t="str">
        <f>"000177"</f>
        <v>000177</v>
      </c>
      <c r="M35" s="4">
        <v>43418</v>
      </c>
      <c r="N35" s="5">
        <v>17</v>
      </c>
      <c r="O35" s="5" t="str">
        <f>"008077"</f>
        <v>008077</v>
      </c>
      <c r="P35" s="4">
        <v>43451</v>
      </c>
      <c r="Q35" s="7">
        <v>20.03424</v>
      </c>
      <c r="R35" s="7">
        <v>1.8239399999999999</v>
      </c>
      <c r="S35" s="7">
        <v>18.2103</v>
      </c>
      <c r="T35" s="5">
        <v>296</v>
      </c>
      <c r="U35" s="4">
        <v>43453</v>
      </c>
      <c r="V35" s="5">
        <v>9886098889</v>
      </c>
      <c r="W35" s="6" t="s">
        <v>43</v>
      </c>
      <c r="X35" s="5" t="s">
        <v>38</v>
      </c>
      <c r="Y35" s="6" t="s">
        <v>39</v>
      </c>
      <c r="Z35" s="5" t="s">
        <v>57</v>
      </c>
      <c r="AA35" s="6" t="s">
        <v>56</v>
      </c>
      <c r="AB35" s="7">
        <f>Q35/100</f>
        <v>0.2003424</v>
      </c>
      <c r="AD35" s="8"/>
      <c r="AF35" s="8"/>
      <c r="AG35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2019-01-17T09:25:49Z</dcterms:modified>
</cp:coreProperties>
</file>