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</calcChain>
</file>

<file path=xl/sharedStrings.xml><?xml version="1.0" encoding="utf-8"?>
<sst xmlns="http://schemas.openxmlformats.org/spreadsheetml/2006/main" count="298" uniqueCount="136">
  <si>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</si>
  <si>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</si>
  <si>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</si>
  <si>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</si>
  <si>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</si>
  <si>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</si>
  <si>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</si>
  <si>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</si>
  <si>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</si>
  <si>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</si>
  <si>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</si>
  <si>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</si>
  <si>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</si>
  <si>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</si>
  <si>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</si>
  <si>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</si>
  <si>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</si>
  <si>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</si>
  <si>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</si>
  <si>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</si>
  <si>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</si>
  <si>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</si>
  <si>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</si>
  <si>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</si>
  <si>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</si>
  <si>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</si>
  <si>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</si>
  <si>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</si>
  <si>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</si>
  <si>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</si>
  <si>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</si>
  <si>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</si>
  <si>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</si>
  <si>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</si>
  <si>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</si>
  <si>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</si>
  <si>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</si>
  <si>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</si>
  <si>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Water Supply New Areas</t>
  </si>
  <si>
    <t>P1802</t>
  </si>
  <si>
    <t>June</t>
  </si>
  <si>
    <t>P3158</t>
  </si>
  <si>
    <t>SIP Infrastructure Project works</t>
  </si>
  <si>
    <t>M/s KRIDL</t>
  </si>
  <si>
    <t>ddo313</t>
  </si>
  <si>
    <t xml:space="preserve"> Chief Engineer SWD Central Zone</t>
  </si>
  <si>
    <t>ddo258</t>
  </si>
  <si>
    <t xml:space="preserve"> Executive Engineer Electrical South Zone</t>
  </si>
  <si>
    <t>Sri. Patel B</t>
  </si>
  <si>
    <t>October</t>
  </si>
  <si>
    <t>Executive Engineer-3, Karnataka Rural Infrastructure,</t>
  </si>
  <si>
    <t>P3290</t>
  </si>
  <si>
    <t>14th Finance Commission Works - Providing Street Lights and Maintenance</t>
  </si>
  <si>
    <t>November</t>
  </si>
  <si>
    <t xml:space="preserve"> Assistant Executive Engineer Koramangala South Zone</t>
  </si>
  <si>
    <t>ddo421</t>
  </si>
  <si>
    <t>December</t>
  </si>
  <si>
    <t>Special comprehensive development works in Bangalore city (Bangalore city in charge Minister Discretionary Grants)</t>
  </si>
  <si>
    <t>P3075</t>
  </si>
  <si>
    <t>Remodelling of Kormangala Valley (Non Jnnurm Works</t>
  </si>
  <si>
    <t>P2352</t>
  </si>
  <si>
    <t>Nagarothana Works</t>
  </si>
  <si>
    <t>P3106</t>
  </si>
  <si>
    <t>April</t>
  </si>
  <si>
    <t>Solid waste management basic infra works unde 13th finance commission grants (Est 200 Cr)</t>
  </si>
  <si>
    <t>P2906</t>
  </si>
  <si>
    <t>Sri. Narasimha N</t>
  </si>
  <si>
    <t>Construction of DWC Center by the side of SWD behind passport office in ward no 148</t>
  </si>
  <si>
    <t>148-13-000055</t>
  </si>
  <si>
    <t>Ejipura</t>
  </si>
  <si>
    <t>Development Bautification and laying of missing Cobble stones in NGV all blocks in ward No. 148</t>
  </si>
  <si>
    <t>148-18-000024</t>
  </si>
  <si>
    <t>14th Finance Commission Grants - SWD Works</t>
  </si>
  <si>
    <t>P3297</t>
  </si>
  <si>
    <t>Sri. M Sharanu</t>
  </si>
  <si>
    <t>Improvements and Desilting of secondary drains at Ejipura ward no 148</t>
  </si>
  <si>
    <t>148-18-000022</t>
  </si>
  <si>
    <t>14th Finance Commission Works - Drinking Water</t>
  </si>
  <si>
    <t>P3293</t>
  </si>
  <si>
    <t>Sri. K S Ravibabu</t>
  </si>
  <si>
    <t>Drilling of New Borewell and Pump Erection and Providing Pipeline at Surrounding area in ward no 148 Ejipura</t>
  </si>
  <si>
    <t>148-18-000018</t>
  </si>
  <si>
    <t>Providing Street lights Timer Control and other Public lighting accessories in  Ejipura and surrounding areas ward no148</t>
  </si>
  <si>
    <t>148-18-000005</t>
  </si>
  <si>
    <t>Executive Engineer -3, KRIDL</t>
  </si>
  <si>
    <t>Providing LED Street lights in ward no 148</t>
  </si>
  <si>
    <t>148-18-000026</t>
  </si>
  <si>
    <t>Sri. Ramaiah Lokes</t>
  </si>
  <si>
    <t>Consultancy services for preparation of DPR for the work of Improvements to drain, footpath and Asphalting to selected Arterial, Sub-Arterial Roads and other connecting roads in South zone  South 2016-17-Package No.18</t>
  </si>
  <si>
    <t>148-17-000045</t>
  </si>
  <si>
    <t>Satish Nayak</t>
  </si>
  <si>
    <t>Annual maintenence and repair of borewells and water supply pipelines in ward no 148</t>
  </si>
  <si>
    <t>148-17-000038</t>
  </si>
  <si>
    <t>Providing to chainlink fencing for SWD wall at Ejipura surrounding area in ward 148.</t>
  </si>
  <si>
    <t>148-17-000048</t>
  </si>
  <si>
    <t>Sri Patel B</t>
  </si>
  <si>
    <t>Digging of New borewell Erection of Pumpset and providing pipeline at Srinivagilu surrouding in ward No.148 Ejipura</t>
  </si>
  <si>
    <t>148-16-000012</t>
  </si>
  <si>
    <t>Sri. M Nagesh</t>
  </si>
  <si>
    <t>Annual Maintainance work for the year 2015-16 in ward No.148 Ejipura</t>
  </si>
  <si>
    <t>148-16-000003</t>
  </si>
  <si>
    <t>M/S Sree Hari Electriclas (B.S.Hari)</t>
  </si>
  <si>
    <t xml:space="preserve">Providing and fixing of LED Street lights in Ward No 148 in BTM Layout Division </t>
  </si>
  <si>
    <t>148-17-000044</t>
  </si>
  <si>
    <t>Sri.B.P.Naveen</t>
  </si>
  <si>
    <t xml:space="preserve">Excavation of accumulated earth for preventing flood from Ch: 7000 to 8500m in K-104 near NGV Ward no.148 Ejipura </t>
  </si>
  <si>
    <t>307-15-000028</t>
  </si>
  <si>
    <t>Sri. K Srikanta</t>
  </si>
  <si>
    <t>Providing cement concrete to road and amp Improvements to drain at 100 feet road adjacent to Ashwini layout and other surrounding area in ward No148 Ejipura</t>
  </si>
  <si>
    <t>148-15-000006</t>
  </si>
  <si>
    <t>M/S Pradeep Electricals</t>
  </si>
  <si>
    <t>Providing Electric Poles,Fittings and other equipments for the year 2015-16 in ward No.148 Ejipura</t>
  </si>
  <si>
    <t>148-16-000004</t>
  </si>
  <si>
    <t>Digging of New borewell Erection of Pumpset and providing pipeline at Ejipura in ward No.148</t>
  </si>
  <si>
    <t>148-16-000010</t>
  </si>
  <si>
    <t>Comprehensive development works in NGV Complex in ward No. 148 (Ejipura)</t>
  </si>
  <si>
    <t>148-17-000028</t>
  </si>
  <si>
    <t>Construction of RCC box drain at Yellamma temple street Ejipura gramatana and surrounding area in ward No.148 Ejipura</t>
  </si>
  <si>
    <t>148-16-000008</t>
  </si>
  <si>
    <t>Construction of drain from Srinivagilu village main road from 100feet road signal to 5th main S T Bed and surrounding area in ward no 148 Ejipura</t>
  </si>
  <si>
    <t>148-15-000036</t>
  </si>
  <si>
    <t>Narayana A</t>
  </si>
  <si>
    <t>Maintainance of borewell for the year 2016-17 in ward No.148 Ejipura</t>
  </si>
  <si>
    <t>148-17-000025</t>
  </si>
  <si>
    <t>Consultancy services for preparation of DPR for the work of Improvements to drain, footpath and Asphalting to selected Arterial, Sub-Arterial Roads and other connecting roads in South zone South 2016-17-Package No.18</t>
  </si>
  <si>
    <t>M/s Civil Experts Consultants &amp; Testing Center</t>
  </si>
  <si>
    <t>Comprehensive Development of roads and drains BTM Layout constituency</t>
  </si>
  <si>
    <t>148-16-000033</t>
  </si>
  <si>
    <t>Sri. C Krishna</t>
  </si>
  <si>
    <t xml:space="preserve">Concreting to damaged roads 21st cross Sampangi ramaiah road others cross road in ward No.148 </t>
  </si>
  <si>
    <t>148-14-000012</t>
  </si>
  <si>
    <t>M/s.Sapience Consultants</t>
  </si>
  <si>
    <t>Urgent work under Emergency grant for the year 2015-16 in ward No.148 Ejipura</t>
  </si>
  <si>
    <t>148-16-000006</t>
  </si>
  <si>
    <t>N M Krishnamurty</t>
  </si>
  <si>
    <t>Sri. Ramaiah Lokesh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</si>
</sst>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activeCell="A2" sqref="A2:XFD3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5" width="11" style="10" bestFit="1" customWidth="1"/>
    <col min="6" max="6" width="13.28515625" style="10" bestFit="1" customWidth="1"/>
    <col min="7" max="7" width="39.5703125" style="10" customWidth="1"/>
    <col min="8" max="8" width="13" style="10" customWidth="1"/>
    <col min="9" max="9" width="11" style="9" customWidth="1"/>
    <col min="10" max="10" width="13" style="8" customWidth="1"/>
    <col min="11" max="11" width="13" style="9" customWidth="1"/>
    <col min="12" max="12" width="9.85546875" style="9" customWidth="1"/>
    <col min="13" max="13" width="10.140625" style="9" bestFit="1" customWidth="1"/>
    <col min="14" max="14" width="8" style="9" bestFit="1" customWidth="1"/>
    <col min="15" max="16" width="9.140625" style="9"/>
    <col min="17" max="19" width="13.28515625" style="9" customWidth="1"/>
    <col min="20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123</v>
      </c>
      <c r="B2" s="13" t="s">
        <v>63</v>
      </c>
      <c r="C2" s="13">
        <v>43194</v>
      </c>
      <c r="D2" s="5">
        <v>148</v>
      </c>
      <c r="E2" s="6" t="s">
        <v>69</v>
      </c>
      <c r="F2" s="5" t="s">
        <v>89</v>
      </c>
      <c r="G2" s="6" t="s">
        <v>124</v>
      </c>
      <c r="H2" s="5" t="str">
        <f>"000019"</f>
        <v>000019</v>
      </c>
      <c r="I2" s="4">
        <v>42637</v>
      </c>
      <c r="J2" s="5" t="str">
        <f>"000059"</f>
        <v>000059</v>
      </c>
      <c r="K2" s="4">
        <v>42824</v>
      </c>
      <c r="L2" s="5" t="str">
        <f>"000059"</f>
        <v>000059</v>
      </c>
      <c r="M2" s="4">
        <v>42824</v>
      </c>
      <c r="N2" s="5">
        <v>17</v>
      </c>
      <c r="O2" s="5" t="str">
        <f>"000593"</f>
        <v>000593</v>
      </c>
      <c r="P2" s="4">
        <v>42847</v>
      </c>
      <c r="Q2" s="7">
        <v>94.520880000000005</v>
      </c>
      <c r="R2" s="7">
        <v>3.8301400000000001</v>
      </c>
      <c r="S2" s="7">
        <v>90.690740000000005</v>
      </c>
      <c r="T2" s="5">
        <v>1</v>
      </c>
      <c r="U2" s="4">
        <v>43194</v>
      </c>
      <c r="V2" s="5">
        <v>9845429079</v>
      </c>
      <c r="W2" s="6" t="s">
        <v>135</v>
      </c>
      <c r="X2" s="5" t="s">
        <v>41</v>
      </c>
      <c r="Y2" s="6" t="s">
        <v>42</v>
      </c>
      <c r="Z2" s="5" t="s">
        <v>55</v>
      </c>
      <c r="AA2" s="6" t="s">
        <v>54</v>
      </c>
      <c r="AB2" s="7">
        <v>0.94520880000000007</v>
      </c>
      <c r="AD2" s="8"/>
      <c r="AF2" s="8"/>
      <c r="AG2" s="8"/>
    </row>
    <row r="3" spans="1:33" x14ac:dyDescent="0.2">
      <c r="A3" s="12">
        <v>222</v>
      </c>
      <c r="B3" s="13" t="s">
        <v>63</v>
      </c>
      <c r="C3" s="13">
        <v>43195</v>
      </c>
      <c r="D3" s="5">
        <v>148</v>
      </c>
      <c r="E3" s="6" t="s">
        <v>69</v>
      </c>
      <c r="F3" s="5" t="s">
        <v>127</v>
      </c>
      <c r="G3" s="6" t="s">
        <v>126</v>
      </c>
      <c r="H3" s="5" t="str">
        <f>"000076"</f>
        <v>000076</v>
      </c>
      <c r="I3" s="4">
        <v>43061</v>
      </c>
      <c r="J3" s="5" t="str">
        <f>"000083"</f>
        <v>000083</v>
      </c>
      <c r="K3" s="4">
        <v>43174</v>
      </c>
      <c r="L3" s="5" t="str">
        <f>"000173"</f>
        <v>000173</v>
      </c>
      <c r="M3" s="4">
        <v>43176</v>
      </c>
      <c r="N3" s="5">
        <v>16</v>
      </c>
      <c r="O3" s="5" t="str">
        <f>"000247"</f>
        <v>000247</v>
      </c>
      <c r="P3" s="4">
        <v>43195</v>
      </c>
      <c r="Q3" s="7">
        <v>133.02246</v>
      </c>
      <c r="R3" s="7">
        <v>6.18818</v>
      </c>
      <c r="S3" s="7">
        <v>126.83428000000001</v>
      </c>
      <c r="T3" s="5">
        <v>6</v>
      </c>
      <c r="U3" s="4">
        <v>43195</v>
      </c>
      <c r="V3" s="5">
        <v>9845020976</v>
      </c>
      <c r="W3" s="6" t="s">
        <v>134</v>
      </c>
      <c r="X3" s="5" t="s">
        <v>62</v>
      </c>
      <c r="Y3" s="6" t="s">
        <v>61</v>
      </c>
      <c r="Z3" s="5" t="s">
        <v>55</v>
      </c>
      <c r="AA3" s="6" t="s">
        <v>54</v>
      </c>
      <c r="AB3" s="7">
        <v>1.3302246</v>
      </c>
      <c r="AD3" s="8"/>
      <c r="AF3" s="8"/>
      <c r="AG3" s="8"/>
    </row>
    <row r="4" spans="1:33" x14ac:dyDescent="0.2">
      <c r="A4" s="12">
        <v>1011</v>
      </c>
      <c r="B4" s="13" t="s">
        <v>32</v>
      </c>
      <c r="C4" s="13">
        <v>43229</v>
      </c>
      <c r="D4" s="5">
        <v>148</v>
      </c>
      <c r="E4" s="6" t="s">
        <v>69</v>
      </c>
      <c r="F4" s="5" t="s">
        <v>89</v>
      </c>
      <c r="G4" s="6" t="s">
        <v>124</v>
      </c>
      <c r="H4" s="5" t="str">
        <f>"000019"</f>
        <v>000019</v>
      </c>
      <c r="I4" s="4">
        <v>42637</v>
      </c>
      <c r="J4" s="5" t="str">
        <f>"000059"</f>
        <v>000059</v>
      </c>
      <c r="K4" s="4">
        <v>42824</v>
      </c>
      <c r="L4" s="5" t="str">
        <f>"000059"</f>
        <v>000059</v>
      </c>
      <c r="M4" s="4">
        <v>42824</v>
      </c>
      <c r="N4" s="5">
        <v>17</v>
      </c>
      <c r="O4" s="5" t="str">
        <f>"000593"</f>
        <v>000593</v>
      </c>
      <c r="P4" s="4">
        <v>42847</v>
      </c>
      <c r="Q4" s="7">
        <v>262.19351</v>
      </c>
      <c r="R4" s="7">
        <v>11.128</v>
      </c>
      <c r="S4" s="7">
        <v>251.06550999999999</v>
      </c>
      <c r="T4" s="5">
        <v>47</v>
      </c>
      <c r="U4" s="4">
        <v>43229</v>
      </c>
      <c r="V4" s="5">
        <v>9845429079</v>
      </c>
      <c r="W4" s="6" t="s">
        <v>87</v>
      </c>
      <c r="X4" s="5" t="s">
        <v>41</v>
      </c>
      <c r="Y4" s="6" t="s">
        <v>42</v>
      </c>
      <c r="Z4" s="5" t="s">
        <v>55</v>
      </c>
      <c r="AA4" s="6" t="s">
        <v>54</v>
      </c>
      <c r="AB4" s="7">
        <v>2.6219351</v>
      </c>
      <c r="AD4" s="8"/>
      <c r="AF4" s="8"/>
      <c r="AG4" s="8"/>
    </row>
    <row r="5" spans="1:33" x14ac:dyDescent="0.2">
      <c r="A5" s="12">
        <v>1238</v>
      </c>
      <c r="B5" s="13" t="s">
        <v>32</v>
      </c>
      <c r="C5" s="13">
        <v>43238</v>
      </c>
      <c r="D5" s="5">
        <v>148</v>
      </c>
      <c r="E5" s="6" t="s">
        <v>69</v>
      </c>
      <c r="F5" s="5" t="s">
        <v>133</v>
      </c>
      <c r="G5" s="6" t="s">
        <v>132</v>
      </c>
      <c r="H5" s="5" t="str">
        <f>"00031."</f>
        <v>00031.</v>
      </c>
      <c r="I5" s="4">
        <v>42613</v>
      </c>
      <c r="J5" s="5" t="str">
        <f>"000091"</f>
        <v>000091</v>
      </c>
      <c r="K5" s="4">
        <v>42611</v>
      </c>
      <c r="L5" s="5" t="str">
        <f>"000192"</f>
        <v>000192</v>
      </c>
      <c r="M5" s="4">
        <v>42613</v>
      </c>
      <c r="N5" s="5">
        <v>16</v>
      </c>
      <c r="O5" s="5" t="str">
        <f>"001470"</f>
        <v>001470</v>
      </c>
      <c r="P5" s="4">
        <v>43236</v>
      </c>
      <c r="Q5" s="7">
        <v>14.83291</v>
      </c>
      <c r="R5" s="7">
        <v>1.7947599999999999</v>
      </c>
      <c r="S5" s="7">
        <v>13.03815</v>
      </c>
      <c r="T5" s="5">
        <v>52</v>
      </c>
      <c r="U5" s="4">
        <v>43238</v>
      </c>
      <c r="V5" s="5">
        <v>8095570820</v>
      </c>
      <c r="W5" s="6" t="s">
        <v>90</v>
      </c>
      <c r="X5" s="5" t="s">
        <v>29</v>
      </c>
      <c r="Y5" s="6" t="s">
        <v>30</v>
      </c>
      <c r="Z5" s="5" t="s">
        <v>55</v>
      </c>
      <c r="AA5" s="6" t="s">
        <v>54</v>
      </c>
      <c r="AB5" s="7">
        <v>0.14832909999999999</v>
      </c>
      <c r="AD5" s="8"/>
      <c r="AF5" s="8"/>
      <c r="AG5" s="8"/>
    </row>
    <row r="6" spans="1:33" x14ac:dyDescent="0.2">
      <c r="A6" s="12">
        <v>1358</v>
      </c>
      <c r="B6" s="13" t="s">
        <v>32</v>
      </c>
      <c r="C6" s="13">
        <v>43241</v>
      </c>
      <c r="D6" s="5">
        <v>148</v>
      </c>
      <c r="E6" s="6" t="s">
        <v>69</v>
      </c>
      <c r="F6" s="5" t="s">
        <v>89</v>
      </c>
      <c r="G6" s="6" t="s">
        <v>124</v>
      </c>
      <c r="H6" s="5" t="str">
        <f>"000019"</f>
        <v>000019</v>
      </c>
      <c r="I6" s="4">
        <v>42637</v>
      </c>
      <c r="J6" s="5" t="str">
        <f>"000059"</f>
        <v>000059</v>
      </c>
      <c r="K6" s="4">
        <v>42824</v>
      </c>
      <c r="L6" s="5" t="str">
        <f>"000059"</f>
        <v>000059</v>
      </c>
      <c r="M6" s="4">
        <v>42824</v>
      </c>
      <c r="N6" s="5">
        <v>17</v>
      </c>
      <c r="O6" s="5" t="str">
        <f>"000593"</f>
        <v>000593</v>
      </c>
      <c r="P6" s="4">
        <v>42847</v>
      </c>
      <c r="Q6" s="7">
        <v>8.8559999999999999</v>
      </c>
      <c r="R6" s="7">
        <v>0.88560000000000005</v>
      </c>
      <c r="S6" s="7">
        <v>7.9703999999999997</v>
      </c>
      <c r="T6" s="5">
        <v>55</v>
      </c>
      <c r="U6" s="4">
        <v>43241</v>
      </c>
      <c r="V6" s="5">
        <v>9448853634</v>
      </c>
      <c r="W6" s="6" t="s">
        <v>131</v>
      </c>
      <c r="X6" s="5" t="s">
        <v>41</v>
      </c>
      <c r="Y6" s="6" t="s">
        <v>42</v>
      </c>
      <c r="Z6" s="5" t="s">
        <v>55</v>
      </c>
      <c r="AA6" s="6" t="s">
        <v>54</v>
      </c>
      <c r="AB6" s="7">
        <v>8.856E-2</v>
      </c>
      <c r="AD6" s="8"/>
      <c r="AF6" s="8"/>
      <c r="AG6" s="8"/>
    </row>
    <row r="7" spans="1:33" x14ac:dyDescent="0.2">
      <c r="A7" s="12">
        <v>1359</v>
      </c>
      <c r="B7" s="13" t="s">
        <v>32</v>
      </c>
      <c r="C7" s="13">
        <v>43241</v>
      </c>
      <c r="D7" s="5">
        <v>148</v>
      </c>
      <c r="E7" s="6" t="s">
        <v>69</v>
      </c>
      <c r="F7" s="5" t="s">
        <v>89</v>
      </c>
      <c r="G7" s="6" t="s">
        <v>124</v>
      </c>
      <c r="H7" s="5" t="str">
        <f>"000019"</f>
        <v>000019</v>
      </c>
      <c r="I7" s="4">
        <v>42637</v>
      </c>
      <c r="J7" s="5" t="str">
        <f>"000059"</f>
        <v>000059</v>
      </c>
      <c r="K7" s="4">
        <v>42824</v>
      </c>
      <c r="L7" s="5" t="str">
        <f>"000059"</f>
        <v>000059</v>
      </c>
      <c r="M7" s="4">
        <v>42824</v>
      </c>
      <c r="N7" s="5">
        <v>17</v>
      </c>
      <c r="O7" s="5" t="str">
        <f>"000593"</f>
        <v>000593</v>
      </c>
      <c r="P7" s="4">
        <v>42847</v>
      </c>
      <c r="Q7" s="7">
        <v>97.784840000000003</v>
      </c>
      <c r="R7" s="7">
        <v>4.0091599999999996</v>
      </c>
      <c r="S7" s="7">
        <v>93.775679999999994</v>
      </c>
      <c r="T7" s="5">
        <v>55</v>
      </c>
      <c r="U7" s="4">
        <v>43241</v>
      </c>
      <c r="V7" s="5">
        <v>9845429079</v>
      </c>
      <c r="W7" s="6" t="s">
        <v>87</v>
      </c>
      <c r="X7" s="5" t="s">
        <v>41</v>
      </c>
      <c r="Y7" s="6" t="s">
        <v>42</v>
      </c>
      <c r="Z7" s="5" t="s">
        <v>55</v>
      </c>
      <c r="AA7" s="6" t="s">
        <v>54</v>
      </c>
      <c r="AB7" s="7">
        <v>0.97784840000000006</v>
      </c>
      <c r="AD7" s="8"/>
      <c r="AF7" s="8"/>
      <c r="AG7" s="8"/>
    </row>
    <row r="8" spans="1:33" x14ac:dyDescent="0.2">
      <c r="A8" s="12">
        <v>1676</v>
      </c>
      <c r="B8" s="13" t="s">
        <v>40</v>
      </c>
      <c r="C8" s="13">
        <v>43252</v>
      </c>
      <c r="D8" s="5">
        <v>148</v>
      </c>
      <c r="E8" s="6" t="s">
        <v>69</v>
      </c>
      <c r="F8" s="5" t="s">
        <v>130</v>
      </c>
      <c r="G8" s="6" t="s">
        <v>129</v>
      </c>
      <c r="H8" s="5" t="str">
        <f>"000311"</f>
        <v>000311</v>
      </c>
      <c r="I8" s="4">
        <v>41694</v>
      </c>
      <c r="J8" s="5" t="str">
        <f>"000007"</f>
        <v>000007</v>
      </c>
      <c r="K8" s="4">
        <v>42937</v>
      </c>
      <c r="L8" s="5" t="str">
        <f>"000455"</f>
        <v>000455</v>
      </c>
      <c r="M8" s="4">
        <v>42458</v>
      </c>
      <c r="N8" s="5">
        <v>14</v>
      </c>
      <c r="O8" s="5" t="str">
        <f>"001990"</f>
        <v>001990</v>
      </c>
      <c r="P8" s="4">
        <v>43246</v>
      </c>
      <c r="Q8" s="7">
        <v>15.562939999999999</v>
      </c>
      <c r="R8" s="7">
        <v>2.26938</v>
      </c>
      <c r="S8" s="7">
        <v>13.293559999999999</v>
      </c>
      <c r="T8" s="5">
        <v>63</v>
      </c>
      <c r="U8" s="4">
        <v>43252</v>
      </c>
      <c r="V8" s="5">
        <v>9740377357</v>
      </c>
      <c r="W8" s="6" t="s">
        <v>128</v>
      </c>
      <c r="X8" s="5" t="s">
        <v>29</v>
      </c>
      <c r="Y8" s="6" t="s">
        <v>30</v>
      </c>
      <c r="Z8" s="5" t="s">
        <v>55</v>
      </c>
      <c r="AA8" s="6" t="s">
        <v>54</v>
      </c>
      <c r="AB8" s="7">
        <v>0.1556294</v>
      </c>
      <c r="AD8" s="8"/>
      <c r="AF8" s="8"/>
      <c r="AG8" s="8"/>
    </row>
    <row r="9" spans="1:33" x14ac:dyDescent="0.2">
      <c r="A9" s="12">
        <v>1883</v>
      </c>
      <c r="B9" s="13" t="s">
        <v>40</v>
      </c>
      <c r="C9" s="13">
        <v>43257</v>
      </c>
      <c r="D9" s="5">
        <v>148</v>
      </c>
      <c r="E9" s="6" t="s">
        <v>69</v>
      </c>
      <c r="F9" s="5" t="s">
        <v>127</v>
      </c>
      <c r="G9" s="6" t="s">
        <v>126</v>
      </c>
      <c r="H9" s="5" t="str">
        <f>"000076"</f>
        <v>000076</v>
      </c>
      <c r="I9" s="4">
        <v>43061</v>
      </c>
      <c r="J9" s="5" t="str">
        <f>"000083"</f>
        <v>000083</v>
      </c>
      <c r="K9" s="4">
        <v>43174</v>
      </c>
      <c r="L9" s="5" t="str">
        <f>"000173"</f>
        <v>000173</v>
      </c>
      <c r="M9" s="4">
        <v>43176</v>
      </c>
      <c r="N9" s="5">
        <v>16</v>
      </c>
      <c r="O9" s="5" t="str">
        <f>"000247"</f>
        <v>000247</v>
      </c>
      <c r="P9" s="4">
        <v>43195</v>
      </c>
      <c r="Q9" s="7">
        <v>28.8</v>
      </c>
      <c r="R9" s="7">
        <v>2.88</v>
      </c>
      <c r="S9" s="7">
        <v>25.92</v>
      </c>
      <c r="T9" s="5">
        <v>70</v>
      </c>
      <c r="U9" s="4">
        <v>43257</v>
      </c>
      <c r="V9" s="5">
        <v>9148047120</v>
      </c>
      <c r="W9" s="6" t="s">
        <v>125</v>
      </c>
      <c r="X9" s="5" t="s">
        <v>62</v>
      </c>
      <c r="Y9" s="6" t="s">
        <v>61</v>
      </c>
      <c r="Z9" s="5" t="s">
        <v>55</v>
      </c>
      <c r="AA9" s="6" t="s">
        <v>54</v>
      </c>
      <c r="AB9" s="7">
        <v>0.28800000000000003</v>
      </c>
      <c r="AD9" s="8"/>
      <c r="AF9" s="8"/>
      <c r="AG9" s="8"/>
    </row>
    <row r="10" spans="1:33" x14ac:dyDescent="0.2">
      <c r="A10" s="12">
        <v>2106</v>
      </c>
      <c r="B10" s="13" t="s">
        <v>40</v>
      </c>
      <c r="C10" s="13">
        <v>43264</v>
      </c>
      <c r="D10" s="5">
        <v>148</v>
      </c>
      <c r="E10" s="6" t="s">
        <v>69</v>
      </c>
      <c r="F10" s="5" t="s">
        <v>89</v>
      </c>
      <c r="G10" s="6" t="s">
        <v>124</v>
      </c>
      <c r="H10" s="5" t="str">
        <f>"000019"</f>
        <v>000019</v>
      </c>
      <c r="I10" s="4">
        <v>42637</v>
      </c>
      <c r="J10" s="5" t="str">
        <f>"000059"</f>
        <v>000059</v>
      </c>
      <c r="K10" s="4">
        <v>42824</v>
      </c>
      <c r="L10" s="5" t="str">
        <f>"000059"</f>
        <v>000059</v>
      </c>
      <c r="M10" s="4">
        <v>42824</v>
      </c>
      <c r="N10" s="5">
        <v>17</v>
      </c>
      <c r="O10" s="5" t="str">
        <f>"000593"</f>
        <v>000593</v>
      </c>
      <c r="P10" s="4">
        <v>42847</v>
      </c>
      <c r="Q10" s="7">
        <v>77.48075</v>
      </c>
      <c r="R10" s="7">
        <v>3.1518999999999999</v>
      </c>
      <c r="S10" s="7">
        <v>74.328850000000003</v>
      </c>
      <c r="T10" s="5">
        <v>82</v>
      </c>
      <c r="U10" s="4">
        <v>43264</v>
      </c>
      <c r="V10" s="5">
        <v>9845429079</v>
      </c>
      <c r="W10" s="6" t="s">
        <v>87</v>
      </c>
      <c r="X10" s="5" t="s">
        <v>41</v>
      </c>
      <c r="Y10" s="6" t="s">
        <v>42</v>
      </c>
      <c r="Z10" s="5" t="s">
        <v>55</v>
      </c>
      <c r="AA10" s="6" t="s">
        <v>54</v>
      </c>
      <c r="AB10" s="7">
        <v>0.77480749999999998</v>
      </c>
      <c r="AD10" s="8"/>
      <c r="AF10" s="8"/>
      <c r="AG10" s="8"/>
    </row>
    <row r="11" spans="1:33" x14ac:dyDescent="0.2">
      <c r="A11" s="12">
        <v>2450</v>
      </c>
      <c r="B11" s="13" t="s">
        <v>40</v>
      </c>
      <c r="C11" s="13">
        <v>43272</v>
      </c>
      <c r="D11" s="5">
        <v>148</v>
      </c>
      <c r="E11" s="6" t="s">
        <v>69</v>
      </c>
      <c r="F11" s="5" t="s">
        <v>123</v>
      </c>
      <c r="G11" s="6" t="s">
        <v>122</v>
      </c>
      <c r="H11" s="5" t="str">
        <f>"000031"</f>
        <v>000031</v>
      </c>
      <c r="I11" s="4">
        <v>42867</v>
      </c>
      <c r="J11" s="5" t="str">
        <f>"000062"</f>
        <v>000062</v>
      </c>
      <c r="K11" s="4">
        <v>42902</v>
      </c>
      <c r="L11" s="5" t="str">
        <f>"000163"</f>
        <v>000163</v>
      </c>
      <c r="M11" s="4">
        <v>42916</v>
      </c>
      <c r="N11" s="5">
        <v>17</v>
      </c>
      <c r="O11" s="5" t="str">
        <f>"002685"</f>
        <v>002685</v>
      </c>
      <c r="P11" s="4">
        <v>43270</v>
      </c>
      <c r="Q11" s="7">
        <v>4.8347899999999999</v>
      </c>
      <c r="R11" s="7">
        <v>0.53666000000000003</v>
      </c>
      <c r="S11" s="7">
        <v>4.2981299999999996</v>
      </c>
      <c r="T11" s="5">
        <v>98</v>
      </c>
      <c r="U11" s="4">
        <v>43272</v>
      </c>
      <c r="V11" s="5">
        <v>9036883927</v>
      </c>
      <c r="W11" s="6" t="s">
        <v>121</v>
      </c>
      <c r="X11" s="5" t="s">
        <v>29</v>
      </c>
      <c r="Y11" s="6" t="s">
        <v>30</v>
      </c>
      <c r="Z11" s="5" t="s">
        <v>55</v>
      </c>
      <c r="AA11" s="6" t="s">
        <v>54</v>
      </c>
      <c r="AB11" s="7">
        <v>4.8347899999999999E-2</v>
      </c>
      <c r="AD11" s="8"/>
      <c r="AF11" s="8"/>
      <c r="AG11" s="8"/>
    </row>
    <row r="12" spans="1:33" x14ac:dyDescent="0.2">
      <c r="A12" s="12">
        <v>2596</v>
      </c>
      <c r="B12" s="13" t="s">
        <v>40</v>
      </c>
      <c r="C12" s="13">
        <v>43274</v>
      </c>
      <c r="D12" s="5">
        <v>148</v>
      </c>
      <c r="E12" s="6" t="s">
        <v>69</v>
      </c>
      <c r="F12" s="5" t="s">
        <v>120</v>
      </c>
      <c r="G12" s="6" t="s">
        <v>119</v>
      </c>
      <c r="H12" s="5" t="str">
        <f>"000042"</f>
        <v>000042</v>
      </c>
      <c r="I12" s="4">
        <v>42444</v>
      </c>
      <c r="J12" s="5" t="str">
        <f>"000099"</f>
        <v>000099</v>
      </c>
      <c r="K12" s="4">
        <v>42669</v>
      </c>
      <c r="L12" s="5" t="str">
        <f>"00205"</f>
        <v>00205</v>
      </c>
      <c r="M12" s="4">
        <v>42669</v>
      </c>
      <c r="N12" s="5">
        <v>15</v>
      </c>
      <c r="O12" s="5" t="str">
        <f>"002821"</f>
        <v>002821</v>
      </c>
      <c r="P12" s="4">
        <v>43273</v>
      </c>
      <c r="Q12" s="7">
        <v>15.418340000000001</v>
      </c>
      <c r="R12" s="7">
        <v>2.10459</v>
      </c>
      <c r="S12" s="7">
        <v>13.313750000000001</v>
      </c>
      <c r="T12" s="5">
        <v>99</v>
      </c>
      <c r="U12" s="4">
        <v>43274</v>
      </c>
      <c r="V12" s="5">
        <v>8095570820</v>
      </c>
      <c r="W12" s="6" t="s">
        <v>90</v>
      </c>
      <c r="X12" s="5" t="s">
        <v>58</v>
      </c>
      <c r="Y12" s="6" t="s">
        <v>57</v>
      </c>
      <c r="Z12" s="5" t="s">
        <v>55</v>
      </c>
      <c r="AA12" s="6" t="s">
        <v>54</v>
      </c>
      <c r="AB12" s="7">
        <v>0.1541834</v>
      </c>
      <c r="AD12" s="8"/>
      <c r="AF12" s="8"/>
      <c r="AG12" s="8"/>
    </row>
    <row r="13" spans="1:33" x14ac:dyDescent="0.2">
      <c r="A13" s="12">
        <v>2749</v>
      </c>
      <c r="B13" s="13" t="s">
        <v>40</v>
      </c>
      <c r="C13" s="13">
        <v>43278</v>
      </c>
      <c r="D13" s="5">
        <v>148</v>
      </c>
      <c r="E13" s="6" t="s">
        <v>69</v>
      </c>
      <c r="F13" s="5" t="s">
        <v>118</v>
      </c>
      <c r="G13" s="6" t="s">
        <v>117</v>
      </c>
      <c r="H13" s="5" t="str">
        <f>"000032"</f>
        <v>000032</v>
      </c>
      <c r="I13" s="4">
        <v>42613</v>
      </c>
      <c r="J13" s="5" t="str">
        <f>"000090"</f>
        <v>000090</v>
      </c>
      <c r="K13" s="4">
        <v>42611</v>
      </c>
      <c r="L13" s="5" t="str">
        <f>"00091 "</f>
        <v xml:space="preserve">00091 </v>
      </c>
      <c r="M13" s="4">
        <v>42642</v>
      </c>
      <c r="N13" s="5">
        <v>16</v>
      </c>
      <c r="O13" s="5" t="str">
        <f>"002990"</f>
        <v>002990</v>
      </c>
      <c r="P13" s="4">
        <v>43277</v>
      </c>
      <c r="Q13" s="7">
        <v>11.90935</v>
      </c>
      <c r="R13" s="7">
        <v>1.56606</v>
      </c>
      <c r="S13" s="7">
        <v>10.34329</v>
      </c>
      <c r="T13" s="5">
        <v>103</v>
      </c>
      <c r="U13" s="4">
        <v>43278</v>
      </c>
      <c r="V13" s="5">
        <v>8095570820</v>
      </c>
      <c r="W13" s="6" t="s">
        <v>90</v>
      </c>
      <c r="X13" s="5" t="s">
        <v>29</v>
      </c>
      <c r="Y13" s="6" t="s">
        <v>30</v>
      </c>
      <c r="Z13" s="5" t="s">
        <v>55</v>
      </c>
      <c r="AA13" s="6" t="s">
        <v>54</v>
      </c>
      <c r="AB13" s="7">
        <v>0.1190935</v>
      </c>
      <c r="AD13" s="8"/>
      <c r="AF13" s="8"/>
      <c r="AG13" s="8"/>
    </row>
    <row r="14" spans="1:33" x14ac:dyDescent="0.2">
      <c r="A14" s="12">
        <v>2914</v>
      </c>
      <c r="B14" s="13" t="s">
        <v>31</v>
      </c>
      <c r="C14" s="13">
        <v>43283</v>
      </c>
      <c r="D14" s="5">
        <v>148</v>
      </c>
      <c r="E14" s="6" t="s">
        <v>69</v>
      </c>
      <c r="F14" s="5" t="s">
        <v>116</v>
      </c>
      <c r="G14" s="6" t="s">
        <v>115</v>
      </c>
      <c r="H14" s="5" t="str">
        <f>"000171"</f>
        <v>000171</v>
      </c>
      <c r="I14" s="4">
        <v>43257</v>
      </c>
      <c r="J14" s="5" t="str">
        <f>"000036"</f>
        <v>000036</v>
      </c>
      <c r="K14" s="4">
        <v>43257</v>
      </c>
      <c r="L14" s="5" t="str">
        <f>"000061"</f>
        <v>000061</v>
      </c>
      <c r="M14" s="4">
        <v>43262</v>
      </c>
      <c r="N14" s="5">
        <v>17</v>
      </c>
      <c r="O14" s="5" t="str">
        <f>"002977"</f>
        <v>002977</v>
      </c>
      <c r="P14" s="4">
        <v>43276</v>
      </c>
      <c r="Q14" s="7">
        <v>49.835030000000003</v>
      </c>
      <c r="R14" s="7">
        <v>3.7513000000000001</v>
      </c>
      <c r="S14" s="7">
        <v>46.083730000000003</v>
      </c>
      <c r="T14" s="5">
        <v>104</v>
      </c>
      <c r="U14" s="4">
        <v>43283</v>
      </c>
      <c r="V14" s="5">
        <v>9916991789</v>
      </c>
      <c r="W14" s="6" t="s">
        <v>43</v>
      </c>
      <c r="X14" s="5" t="s">
        <v>33</v>
      </c>
      <c r="Y14" s="6" t="s">
        <v>34</v>
      </c>
      <c r="Z14" s="5" t="s">
        <v>55</v>
      </c>
      <c r="AA14" s="6" t="s">
        <v>54</v>
      </c>
      <c r="AB14" s="7">
        <v>0.49835030000000002</v>
      </c>
      <c r="AD14" s="8"/>
      <c r="AF14" s="8"/>
      <c r="AG14" s="8"/>
    </row>
    <row r="15" spans="1:33" x14ac:dyDescent="0.2">
      <c r="A15" s="12">
        <v>2915</v>
      </c>
      <c r="B15" s="13" t="s">
        <v>31</v>
      </c>
      <c r="C15" s="13">
        <v>43283</v>
      </c>
      <c r="D15" s="5">
        <v>148</v>
      </c>
      <c r="E15" s="6" t="s">
        <v>69</v>
      </c>
      <c r="F15" s="5" t="s">
        <v>114</v>
      </c>
      <c r="G15" s="6" t="s">
        <v>113</v>
      </c>
      <c r="H15" s="5" t="str">
        <f>"00025."</f>
        <v>00025.</v>
      </c>
      <c r="I15" s="4">
        <v>42577</v>
      </c>
      <c r="J15" s="5" t="str">
        <f>"000002"</f>
        <v>000002</v>
      </c>
      <c r="K15" s="4">
        <v>42928</v>
      </c>
      <c r="L15" s="5" t="str">
        <f>"000004"</f>
        <v>000004</v>
      </c>
      <c r="M15" s="4">
        <v>42929</v>
      </c>
      <c r="N15" s="5">
        <v>16</v>
      </c>
      <c r="O15" s="5" t="str">
        <f>"003182"</f>
        <v>003182</v>
      </c>
      <c r="P15" s="4">
        <v>43280</v>
      </c>
      <c r="Q15" s="7">
        <v>9.3758400000000002</v>
      </c>
      <c r="R15" s="7">
        <v>1.0506899999999999</v>
      </c>
      <c r="S15" s="7">
        <v>8.3251500000000007</v>
      </c>
      <c r="T15" s="5">
        <v>107</v>
      </c>
      <c r="U15" s="4">
        <v>43283</v>
      </c>
      <c r="V15" s="5">
        <v>9448057156</v>
      </c>
      <c r="W15" s="6" t="s">
        <v>48</v>
      </c>
      <c r="X15" s="5" t="s">
        <v>39</v>
      </c>
      <c r="Y15" s="6" t="s">
        <v>38</v>
      </c>
      <c r="Z15" s="5" t="s">
        <v>55</v>
      </c>
      <c r="AA15" s="6" t="s">
        <v>54</v>
      </c>
      <c r="AB15" s="7">
        <v>9.3758400000000006E-2</v>
      </c>
      <c r="AD15" s="8"/>
      <c r="AF15" s="8"/>
      <c r="AG15" s="8"/>
    </row>
    <row r="16" spans="1:33" x14ac:dyDescent="0.2">
      <c r="A16" s="12">
        <v>3096</v>
      </c>
      <c r="B16" s="13" t="s">
        <v>31</v>
      </c>
      <c r="C16" s="13">
        <v>43287</v>
      </c>
      <c r="D16" s="5">
        <v>148</v>
      </c>
      <c r="E16" s="6" t="s">
        <v>69</v>
      </c>
      <c r="F16" s="5" t="s">
        <v>112</v>
      </c>
      <c r="G16" s="6" t="s">
        <v>111</v>
      </c>
      <c r="H16" s="5" t="str">
        <f>"000032"</f>
        <v>000032</v>
      </c>
      <c r="I16" s="4">
        <v>42495</v>
      </c>
      <c r="J16" s="5" t="str">
        <f>"000061"</f>
        <v>000061</v>
      </c>
      <c r="K16" s="4">
        <v>42621</v>
      </c>
      <c r="L16" s="5" t="str">
        <f>"000193"</f>
        <v>000193</v>
      </c>
      <c r="M16" s="4">
        <v>42621</v>
      </c>
      <c r="N16" s="5">
        <v>16</v>
      </c>
      <c r="O16" s="5" t="str">
        <f>"003318"</f>
        <v>003318</v>
      </c>
      <c r="P16" s="4">
        <v>43285</v>
      </c>
      <c r="Q16" s="7">
        <v>7.5851100000000002</v>
      </c>
      <c r="R16" s="7">
        <v>0.53852999999999995</v>
      </c>
      <c r="S16" s="7">
        <v>7.0465799999999996</v>
      </c>
      <c r="T16" s="5">
        <v>113</v>
      </c>
      <c r="U16" s="4">
        <v>43287</v>
      </c>
      <c r="V16" s="5">
        <v>9686681397</v>
      </c>
      <c r="W16" s="6" t="s">
        <v>110</v>
      </c>
      <c r="X16" s="5" t="s">
        <v>29</v>
      </c>
      <c r="Y16" s="6" t="s">
        <v>30</v>
      </c>
      <c r="Z16" s="5" t="s">
        <v>46</v>
      </c>
      <c r="AA16" s="6" t="s">
        <v>47</v>
      </c>
      <c r="AB16" s="7">
        <v>7.5851100000000005E-2</v>
      </c>
      <c r="AD16" s="8"/>
      <c r="AF16" s="8"/>
      <c r="AG16" s="8"/>
    </row>
    <row r="17" spans="1:33" x14ac:dyDescent="0.2">
      <c r="A17" s="12">
        <v>3097</v>
      </c>
      <c r="B17" s="13" t="s">
        <v>31</v>
      </c>
      <c r="C17" s="13">
        <v>43287</v>
      </c>
      <c r="D17" s="5">
        <v>148</v>
      </c>
      <c r="E17" s="6" t="s">
        <v>69</v>
      </c>
      <c r="F17" s="5" t="s">
        <v>109</v>
      </c>
      <c r="G17" s="6" t="s">
        <v>108</v>
      </c>
      <c r="H17" s="5" t="str">
        <f>"00071."</f>
        <v>00071.</v>
      </c>
      <c r="I17" s="4">
        <v>42887</v>
      </c>
      <c r="J17" s="5" t="str">
        <f>"000147"</f>
        <v>000147</v>
      </c>
      <c r="K17" s="4">
        <v>42277</v>
      </c>
      <c r="L17" s="5" t="str">
        <f>"000319"</f>
        <v>000319</v>
      </c>
      <c r="M17" s="4">
        <v>42277</v>
      </c>
      <c r="N17" s="5">
        <v>15</v>
      </c>
      <c r="O17" s="5" t="str">
        <f>"003292"</f>
        <v>003292</v>
      </c>
      <c r="P17" s="4">
        <v>43284</v>
      </c>
      <c r="Q17" s="7">
        <v>18.69021</v>
      </c>
      <c r="R17" s="7">
        <v>2.1546099999999999</v>
      </c>
      <c r="S17" s="7">
        <v>16.535599999999999</v>
      </c>
      <c r="T17" s="5">
        <v>115</v>
      </c>
      <c r="U17" s="4">
        <v>43287</v>
      </c>
      <c r="V17" s="5">
        <v>9886009149</v>
      </c>
      <c r="W17" s="6" t="s">
        <v>107</v>
      </c>
      <c r="X17" s="5" t="s">
        <v>29</v>
      </c>
      <c r="Y17" s="6" t="s">
        <v>30</v>
      </c>
      <c r="Z17" s="5" t="s">
        <v>55</v>
      </c>
      <c r="AA17" s="6" t="s">
        <v>54</v>
      </c>
      <c r="AB17" s="7">
        <v>0.18690210000000002</v>
      </c>
      <c r="AD17" s="8"/>
      <c r="AF17" s="8"/>
      <c r="AG17" s="8"/>
    </row>
    <row r="18" spans="1:33" x14ac:dyDescent="0.2">
      <c r="A18" s="12">
        <v>4009</v>
      </c>
      <c r="B18" s="13" t="s">
        <v>31</v>
      </c>
      <c r="C18" s="13">
        <v>43307</v>
      </c>
      <c r="D18" s="5">
        <v>148</v>
      </c>
      <c r="E18" s="6" t="s">
        <v>69</v>
      </c>
      <c r="F18" s="5" t="s">
        <v>106</v>
      </c>
      <c r="G18" s="6" t="s">
        <v>105</v>
      </c>
      <c r="H18" s="5" t="str">
        <f>"00013A"</f>
        <v>00013A</v>
      </c>
      <c r="I18" s="4">
        <v>42817</v>
      </c>
      <c r="J18" s="5" t="str">
        <f>"000037"</f>
        <v>000037</v>
      </c>
      <c r="K18" s="4">
        <v>42737</v>
      </c>
      <c r="L18" s="5" t="str">
        <f>"000299"</f>
        <v>000299</v>
      </c>
      <c r="M18" s="4">
        <v>42795</v>
      </c>
      <c r="N18" s="5">
        <v>15</v>
      </c>
      <c r="O18" s="5" t="str">
        <f>"003980"</f>
        <v>003980</v>
      </c>
      <c r="P18" s="4">
        <v>43300</v>
      </c>
      <c r="Q18" s="7">
        <v>10.1905</v>
      </c>
      <c r="R18" s="7">
        <v>0.67949999999999999</v>
      </c>
      <c r="S18" s="7">
        <v>9.5109999999999992</v>
      </c>
      <c r="T18" s="5">
        <v>142</v>
      </c>
      <c r="U18" s="4">
        <v>43307</v>
      </c>
      <c r="V18" s="5">
        <v>9986692183</v>
      </c>
      <c r="W18" s="6" t="s">
        <v>104</v>
      </c>
      <c r="X18" s="5" t="s">
        <v>60</v>
      </c>
      <c r="Y18" s="6" t="s">
        <v>59</v>
      </c>
      <c r="Z18" s="5" t="s">
        <v>44</v>
      </c>
      <c r="AA18" s="6" t="s">
        <v>45</v>
      </c>
      <c r="AB18" s="7">
        <v>0.101905</v>
      </c>
      <c r="AD18" s="8"/>
      <c r="AF18" s="8"/>
      <c r="AG18" s="8"/>
    </row>
    <row r="19" spans="1:33" x14ac:dyDescent="0.2">
      <c r="A19" s="12">
        <v>4151</v>
      </c>
      <c r="B19" s="13" t="s">
        <v>31</v>
      </c>
      <c r="C19" s="13">
        <v>43308</v>
      </c>
      <c r="D19" s="5">
        <v>148</v>
      </c>
      <c r="E19" s="6" t="s">
        <v>69</v>
      </c>
      <c r="F19" s="5" t="s">
        <v>103</v>
      </c>
      <c r="G19" s="6" t="s">
        <v>102</v>
      </c>
      <c r="H19" s="5" t="str">
        <f>"000149"</f>
        <v>000149</v>
      </c>
      <c r="I19" s="4">
        <v>43129</v>
      </c>
      <c r="J19" s="5" t="str">
        <f>"000137"</f>
        <v>000137</v>
      </c>
      <c r="K19" s="4">
        <v>43181</v>
      </c>
      <c r="L19" s="5" t="str">
        <f>"000138"</f>
        <v>000138</v>
      </c>
      <c r="M19" s="4">
        <v>43181</v>
      </c>
      <c r="N19" s="5">
        <v>17</v>
      </c>
      <c r="O19" s="5" t="str">
        <f>"004383"</f>
        <v>004383</v>
      </c>
      <c r="P19" s="4">
        <v>43306</v>
      </c>
      <c r="Q19" s="7">
        <v>6.6932499999999999</v>
      </c>
      <c r="R19" s="7">
        <v>0.20749000000000001</v>
      </c>
      <c r="S19" s="7">
        <v>6.48576</v>
      </c>
      <c r="T19" s="5">
        <v>143</v>
      </c>
      <c r="U19" s="4">
        <v>43308</v>
      </c>
      <c r="V19" s="5">
        <v>9900268660</v>
      </c>
      <c r="W19" s="6" t="s">
        <v>101</v>
      </c>
      <c r="X19" s="5" t="s">
        <v>36</v>
      </c>
      <c r="Y19" s="6" t="s">
        <v>37</v>
      </c>
      <c r="Z19" s="5" t="s">
        <v>46</v>
      </c>
      <c r="AA19" s="6" t="s">
        <v>47</v>
      </c>
      <c r="AB19" s="7">
        <v>6.6932500000000006E-2</v>
      </c>
      <c r="AD19" s="8"/>
      <c r="AF19" s="8"/>
      <c r="AG19" s="8"/>
    </row>
    <row r="20" spans="1:33" x14ac:dyDescent="0.2">
      <c r="A20" s="12">
        <v>4562</v>
      </c>
      <c r="B20" s="13" t="s">
        <v>28</v>
      </c>
      <c r="C20" s="13">
        <v>43318</v>
      </c>
      <c r="D20" s="5">
        <v>148</v>
      </c>
      <c r="E20" s="6" t="s">
        <v>69</v>
      </c>
      <c r="F20" s="5" t="s">
        <v>100</v>
      </c>
      <c r="G20" s="6" t="s">
        <v>99</v>
      </c>
      <c r="H20" s="5" t="str">
        <f>"000064"</f>
        <v>000064</v>
      </c>
      <c r="I20" s="4">
        <v>42460</v>
      </c>
      <c r="J20" s="5" t="str">
        <f>"000017"</f>
        <v>000017</v>
      </c>
      <c r="K20" s="4">
        <v>42842</v>
      </c>
      <c r="L20" s="5" t="str">
        <f>"000046"</f>
        <v>000046</v>
      </c>
      <c r="M20" s="4">
        <v>42885</v>
      </c>
      <c r="N20" s="5">
        <v>16</v>
      </c>
      <c r="O20" s="5" t="str">
        <f>"004867"</f>
        <v>004867</v>
      </c>
      <c r="P20" s="4">
        <v>43316</v>
      </c>
      <c r="Q20" s="7">
        <v>12.57766</v>
      </c>
      <c r="R20" s="7">
        <v>1.3961300000000001</v>
      </c>
      <c r="S20" s="7">
        <v>11.18153</v>
      </c>
      <c r="T20" s="5">
        <v>158</v>
      </c>
      <c r="U20" s="4">
        <v>43318</v>
      </c>
      <c r="V20" s="5">
        <v>9902357755</v>
      </c>
      <c r="W20" s="6" t="s">
        <v>98</v>
      </c>
      <c r="X20" s="5" t="s">
        <v>29</v>
      </c>
      <c r="Y20" s="6" t="s">
        <v>30</v>
      </c>
      <c r="Z20" s="5" t="s">
        <v>55</v>
      </c>
      <c r="AA20" s="6" t="s">
        <v>54</v>
      </c>
      <c r="AB20" s="7">
        <v>0.12577659999999999</v>
      </c>
      <c r="AD20" s="8"/>
      <c r="AF20" s="8"/>
      <c r="AG20" s="8"/>
    </row>
    <row r="21" spans="1:33" x14ac:dyDescent="0.2">
      <c r="A21" s="12">
        <v>4563</v>
      </c>
      <c r="B21" s="13" t="s">
        <v>28</v>
      </c>
      <c r="C21" s="13">
        <v>43318</v>
      </c>
      <c r="D21" s="5">
        <v>148</v>
      </c>
      <c r="E21" s="6" t="s">
        <v>69</v>
      </c>
      <c r="F21" s="5" t="s">
        <v>97</v>
      </c>
      <c r="G21" s="6" t="s">
        <v>96</v>
      </c>
      <c r="H21" s="5" t="str">
        <f>"000024"</f>
        <v>000024</v>
      </c>
      <c r="I21" s="4">
        <v>42910</v>
      </c>
      <c r="J21" s="5" t="str">
        <f>"000001"</f>
        <v>000001</v>
      </c>
      <c r="K21" s="4">
        <v>42928</v>
      </c>
      <c r="L21" s="5" t="str">
        <f>"000003"</f>
        <v>000003</v>
      </c>
      <c r="M21" s="4">
        <v>42929</v>
      </c>
      <c r="N21" s="5">
        <v>16</v>
      </c>
      <c r="O21" s="5" t="str">
        <f>"004793"</f>
        <v>004793</v>
      </c>
      <c r="P21" s="4">
        <v>43314</v>
      </c>
      <c r="Q21" s="7">
        <v>5.9513999999999996</v>
      </c>
      <c r="R21" s="7">
        <v>0.71060000000000001</v>
      </c>
      <c r="S21" s="7">
        <v>5.2408000000000001</v>
      </c>
      <c r="T21" s="5">
        <v>160</v>
      </c>
      <c r="U21" s="4">
        <v>43318</v>
      </c>
      <c r="V21" s="5">
        <v>9448057156</v>
      </c>
      <c r="W21" s="6" t="s">
        <v>95</v>
      </c>
      <c r="X21" s="5" t="s">
        <v>39</v>
      </c>
      <c r="Y21" s="6" t="s">
        <v>38</v>
      </c>
      <c r="Z21" s="5" t="s">
        <v>55</v>
      </c>
      <c r="AA21" s="6" t="s">
        <v>54</v>
      </c>
      <c r="AB21" s="7">
        <v>5.9513999999999997E-2</v>
      </c>
      <c r="AD21" s="8"/>
      <c r="AF21" s="8"/>
      <c r="AG21" s="8"/>
    </row>
    <row r="22" spans="1:33" x14ac:dyDescent="0.2">
      <c r="A22" s="12">
        <v>5398</v>
      </c>
      <c r="B22" s="13" t="s">
        <v>35</v>
      </c>
      <c r="C22" s="13">
        <v>43349</v>
      </c>
      <c r="D22" s="5">
        <v>148</v>
      </c>
      <c r="E22" s="6" t="s">
        <v>69</v>
      </c>
      <c r="F22" s="5" t="s">
        <v>94</v>
      </c>
      <c r="G22" s="6" t="s">
        <v>93</v>
      </c>
      <c r="H22" s="5" t="str">
        <f>"000204"</f>
        <v>000204</v>
      </c>
      <c r="I22" s="4">
        <v>43339</v>
      </c>
      <c r="J22" s="5" t="str">
        <f>"000061"</f>
        <v>000061</v>
      </c>
      <c r="K22" s="4">
        <v>43341</v>
      </c>
      <c r="L22" s="5" t="str">
        <f>"000104"</f>
        <v>000104</v>
      </c>
      <c r="M22" s="4">
        <v>43341</v>
      </c>
      <c r="N22" s="5">
        <v>17</v>
      </c>
      <c r="O22" s="5" t="str">
        <f>"005613"</f>
        <v>005613</v>
      </c>
      <c r="P22" s="4">
        <v>43347</v>
      </c>
      <c r="Q22" s="7">
        <v>19.998349999999999</v>
      </c>
      <c r="R22" s="7">
        <v>1.7709699999999999</v>
      </c>
      <c r="S22" s="7">
        <v>18.22738</v>
      </c>
      <c r="T22" s="5">
        <v>194</v>
      </c>
      <c r="U22" s="4">
        <v>43349</v>
      </c>
      <c r="V22" s="5">
        <v>9448440214</v>
      </c>
      <c r="W22" s="6" t="s">
        <v>43</v>
      </c>
      <c r="X22" s="5" t="s">
        <v>36</v>
      </c>
      <c r="Y22" s="6" t="s">
        <v>37</v>
      </c>
      <c r="Z22" s="5" t="s">
        <v>55</v>
      </c>
      <c r="AA22" s="6" t="s">
        <v>54</v>
      </c>
      <c r="AB22" s="7">
        <f>Q22/100</f>
        <v>0.19998349999999998</v>
      </c>
      <c r="AD22" s="8"/>
      <c r="AF22" s="8"/>
      <c r="AG22" s="8"/>
    </row>
    <row r="23" spans="1:33" x14ac:dyDescent="0.2">
      <c r="A23" s="12">
        <v>5496</v>
      </c>
      <c r="B23" s="13" t="s">
        <v>35</v>
      </c>
      <c r="C23" s="13">
        <v>43357</v>
      </c>
      <c r="D23" s="5">
        <v>148</v>
      </c>
      <c r="E23" s="6" t="s">
        <v>69</v>
      </c>
      <c r="F23" s="5" t="s">
        <v>92</v>
      </c>
      <c r="G23" s="6" t="s">
        <v>91</v>
      </c>
      <c r="H23" s="5" t="str">
        <f>"000103"</f>
        <v>000103</v>
      </c>
      <c r="I23" s="4">
        <v>43082</v>
      </c>
      <c r="J23" s="5" t="str">
        <f>"000040"</f>
        <v>000040</v>
      </c>
      <c r="K23" s="4">
        <v>43082</v>
      </c>
      <c r="L23" s="5" t="str">
        <f>"000094"</f>
        <v>000094</v>
      </c>
      <c r="M23" s="4">
        <v>43083</v>
      </c>
      <c r="N23" s="5">
        <v>17</v>
      </c>
      <c r="O23" s="5" t="str">
        <f>"005712"</f>
        <v>005712</v>
      </c>
      <c r="P23" s="4">
        <v>43350</v>
      </c>
      <c r="Q23" s="7">
        <v>14.44215</v>
      </c>
      <c r="R23" s="7">
        <v>1.07538</v>
      </c>
      <c r="S23" s="7">
        <v>13.366770000000001</v>
      </c>
      <c r="T23" s="5">
        <v>204</v>
      </c>
      <c r="U23" s="4">
        <v>43357</v>
      </c>
      <c r="V23" s="5">
        <v>8095570820</v>
      </c>
      <c r="W23" s="6" t="s">
        <v>90</v>
      </c>
      <c r="X23" s="5" t="s">
        <v>39</v>
      </c>
      <c r="Y23" s="6" t="s">
        <v>38</v>
      </c>
      <c r="Z23" s="5" t="s">
        <v>55</v>
      </c>
      <c r="AA23" s="6" t="s">
        <v>54</v>
      </c>
      <c r="AB23" s="7">
        <f>Q23/100</f>
        <v>0.14442150000000001</v>
      </c>
      <c r="AD23" s="8"/>
      <c r="AF23" s="8"/>
      <c r="AG23" s="8"/>
    </row>
    <row r="24" spans="1:33" x14ac:dyDescent="0.2">
      <c r="A24" s="12">
        <v>6223</v>
      </c>
      <c r="B24" s="13" t="s">
        <v>49</v>
      </c>
      <c r="C24" s="13">
        <v>43385</v>
      </c>
      <c r="D24" s="5">
        <v>148</v>
      </c>
      <c r="E24" s="6" t="s">
        <v>69</v>
      </c>
      <c r="F24" s="5" t="s">
        <v>89</v>
      </c>
      <c r="G24" s="6" t="s">
        <v>88</v>
      </c>
      <c r="H24" s="5" t="str">
        <f>"000019"</f>
        <v>000019</v>
      </c>
      <c r="I24" s="4">
        <v>42637</v>
      </c>
      <c r="J24" s="5" t="str">
        <f>"000059"</f>
        <v>000059</v>
      </c>
      <c r="K24" s="4">
        <v>42824</v>
      </c>
      <c r="L24" s="5" t="str">
        <f>"000059"</f>
        <v>000059</v>
      </c>
      <c r="M24" s="4">
        <v>42824</v>
      </c>
      <c r="N24" s="5">
        <v>17</v>
      </c>
      <c r="O24" s="5" t="str">
        <f>"000593"</f>
        <v>000593</v>
      </c>
      <c r="P24" s="4">
        <v>42847</v>
      </c>
      <c r="Q24" s="7">
        <v>200.00915000000001</v>
      </c>
      <c r="R24" s="7">
        <v>10.20045</v>
      </c>
      <c r="S24" s="7">
        <v>189.80869999999999</v>
      </c>
      <c r="T24" s="5">
        <v>227</v>
      </c>
      <c r="U24" s="4">
        <v>43385</v>
      </c>
      <c r="V24" s="5">
        <v>9845429079</v>
      </c>
      <c r="W24" s="6" t="s">
        <v>87</v>
      </c>
      <c r="X24" s="5" t="s">
        <v>41</v>
      </c>
      <c r="Y24" s="6" t="s">
        <v>42</v>
      </c>
      <c r="Z24" s="5" t="s">
        <v>55</v>
      </c>
      <c r="AA24" s="6" t="s">
        <v>54</v>
      </c>
      <c r="AB24" s="7">
        <f>Q24/100</f>
        <v>2.0000914999999999</v>
      </c>
      <c r="AD24" s="8"/>
      <c r="AF24" s="8"/>
      <c r="AG24" s="8"/>
    </row>
    <row r="25" spans="1:33" x14ac:dyDescent="0.2">
      <c r="A25" s="12">
        <v>6224</v>
      </c>
      <c r="B25" s="13" t="s">
        <v>49</v>
      </c>
      <c r="C25" s="13">
        <v>43385</v>
      </c>
      <c r="D25" s="5">
        <v>148</v>
      </c>
      <c r="E25" s="6" t="s">
        <v>69</v>
      </c>
      <c r="F25" s="5" t="s">
        <v>89</v>
      </c>
      <c r="G25" s="6" t="s">
        <v>88</v>
      </c>
      <c r="H25" s="5" t="str">
        <f>"000019"</f>
        <v>000019</v>
      </c>
      <c r="I25" s="4">
        <v>42637</v>
      </c>
      <c r="J25" s="5" t="str">
        <f>"000059"</f>
        <v>000059</v>
      </c>
      <c r="K25" s="4">
        <v>42824</v>
      </c>
      <c r="L25" s="5" t="str">
        <f>"000059"</f>
        <v>000059</v>
      </c>
      <c r="M25" s="4">
        <v>42824</v>
      </c>
      <c r="N25" s="5">
        <v>17</v>
      </c>
      <c r="O25" s="5" t="str">
        <f>"000593"</f>
        <v>000593</v>
      </c>
      <c r="P25" s="4">
        <v>42847</v>
      </c>
      <c r="Q25" s="7">
        <v>200.00915000000001</v>
      </c>
      <c r="R25" s="7">
        <v>10.20045</v>
      </c>
      <c r="S25" s="7">
        <v>189.80869999999999</v>
      </c>
      <c r="T25" s="5">
        <v>227</v>
      </c>
      <c r="U25" s="4">
        <v>43385</v>
      </c>
      <c r="V25" s="5">
        <v>9845429079</v>
      </c>
      <c r="W25" s="6" t="s">
        <v>87</v>
      </c>
      <c r="X25" s="5" t="s">
        <v>41</v>
      </c>
      <c r="Y25" s="6" t="s">
        <v>42</v>
      </c>
      <c r="Z25" s="5" t="s">
        <v>55</v>
      </c>
      <c r="AA25" s="6" t="s">
        <v>54</v>
      </c>
      <c r="AB25" s="7">
        <f>Q25/100</f>
        <v>2.0000914999999999</v>
      </c>
      <c r="AD25" s="8"/>
      <c r="AF25" s="8"/>
      <c r="AG25" s="8"/>
    </row>
    <row r="26" spans="1:33" x14ac:dyDescent="0.2">
      <c r="A26" s="12">
        <v>6771</v>
      </c>
      <c r="B26" s="13" t="s">
        <v>49</v>
      </c>
      <c r="C26" s="13">
        <v>43390</v>
      </c>
      <c r="D26" s="5">
        <v>148</v>
      </c>
      <c r="E26" s="6" t="s">
        <v>69</v>
      </c>
      <c r="F26" s="5" t="s">
        <v>86</v>
      </c>
      <c r="G26" s="6" t="s">
        <v>85</v>
      </c>
      <c r="H26" s="5" t="str">
        <f>"000071"</f>
        <v>000071</v>
      </c>
      <c r="I26" s="4">
        <v>43354</v>
      </c>
      <c r="J26" s="5" t="str">
        <f>"000071"</f>
        <v>000071</v>
      </c>
      <c r="K26" s="4">
        <v>43354</v>
      </c>
      <c r="L26" s="5" t="str">
        <f>"000072"</f>
        <v>000072</v>
      </c>
      <c r="M26" s="4">
        <v>43354</v>
      </c>
      <c r="N26" s="5">
        <v>18</v>
      </c>
      <c r="O26" s="5" t="str">
        <f>"006835"</f>
        <v>006835</v>
      </c>
      <c r="P26" s="4">
        <v>43389</v>
      </c>
      <c r="Q26" s="7">
        <v>9.9898699999999998</v>
      </c>
      <c r="R26" s="7">
        <v>1.0589299999999999</v>
      </c>
      <c r="S26" s="7">
        <v>8.9309399999999997</v>
      </c>
      <c r="T26" s="5">
        <v>245</v>
      </c>
      <c r="U26" s="4">
        <v>43390</v>
      </c>
      <c r="V26" s="5">
        <v>0</v>
      </c>
      <c r="W26" s="6" t="s">
        <v>84</v>
      </c>
      <c r="X26" s="5" t="s">
        <v>51</v>
      </c>
      <c r="Y26" s="6" t="s">
        <v>52</v>
      </c>
      <c r="Z26" s="5" t="s">
        <v>46</v>
      </c>
      <c r="AA26" s="6" t="s">
        <v>47</v>
      </c>
      <c r="AB26" s="7">
        <f>Q26/100</f>
        <v>9.9898699999999993E-2</v>
      </c>
      <c r="AD26" s="8"/>
      <c r="AF26" s="8"/>
      <c r="AG26" s="8"/>
    </row>
    <row r="27" spans="1:33" x14ac:dyDescent="0.2">
      <c r="A27" s="12">
        <v>6772</v>
      </c>
      <c r="B27" s="13" t="s">
        <v>49</v>
      </c>
      <c r="C27" s="13">
        <v>43390</v>
      </c>
      <c r="D27" s="5">
        <v>148</v>
      </c>
      <c r="E27" s="6" t="s">
        <v>69</v>
      </c>
      <c r="F27" s="5" t="s">
        <v>83</v>
      </c>
      <c r="G27" s="6" t="s">
        <v>82</v>
      </c>
      <c r="H27" s="5" t="str">
        <f>"000056"</f>
        <v>000056</v>
      </c>
      <c r="I27" s="4">
        <v>43311</v>
      </c>
      <c r="J27" s="5" t="str">
        <f>"000058"</f>
        <v>000058</v>
      </c>
      <c r="K27" s="4">
        <v>43346</v>
      </c>
      <c r="L27" s="5" t="str">
        <f>"000059"</f>
        <v>000059</v>
      </c>
      <c r="M27" s="4">
        <v>43346</v>
      </c>
      <c r="N27" s="5">
        <v>18</v>
      </c>
      <c r="O27" s="5" t="str">
        <f>"006839"</f>
        <v>006839</v>
      </c>
      <c r="P27" s="4">
        <v>43389</v>
      </c>
      <c r="Q27" s="7">
        <v>24.991790000000002</v>
      </c>
      <c r="R27" s="7">
        <v>2.64913</v>
      </c>
      <c r="S27" s="7">
        <v>22.342659999999999</v>
      </c>
      <c r="T27" s="5">
        <v>245</v>
      </c>
      <c r="U27" s="4">
        <v>43390</v>
      </c>
      <c r="V27" s="5">
        <v>0</v>
      </c>
      <c r="W27" s="6" t="s">
        <v>50</v>
      </c>
      <c r="X27" s="5" t="s">
        <v>51</v>
      </c>
      <c r="Y27" s="6" t="s">
        <v>52</v>
      </c>
      <c r="Z27" s="5" t="s">
        <v>46</v>
      </c>
      <c r="AA27" s="6" t="s">
        <v>47</v>
      </c>
      <c r="AB27" s="7">
        <f>Q27/100</f>
        <v>0.24991790000000003</v>
      </c>
      <c r="AD27" s="8"/>
      <c r="AF27" s="8"/>
      <c r="AG27" s="8"/>
    </row>
    <row r="28" spans="1:33" x14ac:dyDescent="0.2">
      <c r="A28" s="12">
        <v>7257</v>
      </c>
      <c r="B28" s="13" t="s">
        <v>53</v>
      </c>
      <c r="C28" s="13">
        <v>43420</v>
      </c>
      <c r="D28" s="5">
        <v>148</v>
      </c>
      <c r="E28" s="6" t="s">
        <v>69</v>
      </c>
      <c r="F28" s="5" t="s">
        <v>81</v>
      </c>
      <c r="G28" s="6" t="s">
        <v>80</v>
      </c>
      <c r="H28" s="5" t="str">
        <f>"000253"</f>
        <v>000253</v>
      </c>
      <c r="I28" s="4">
        <v>43372</v>
      </c>
      <c r="J28" s="5" t="str">
        <f>"000089"</f>
        <v>000089</v>
      </c>
      <c r="K28" s="4">
        <v>43372</v>
      </c>
      <c r="L28" s="5" t="str">
        <f>"000143"</f>
        <v>000143</v>
      </c>
      <c r="M28" s="4">
        <v>43372</v>
      </c>
      <c r="N28" s="5">
        <v>18</v>
      </c>
      <c r="O28" s="5" t="str">
        <f>"007339"</f>
        <v>007339</v>
      </c>
      <c r="P28" s="4">
        <v>43418</v>
      </c>
      <c r="Q28" s="7">
        <v>18.835899999999999</v>
      </c>
      <c r="R28" s="7">
        <v>1.81403</v>
      </c>
      <c r="S28" s="7">
        <v>17.02187</v>
      </c>
      <c r="T28" s="5">
        <v>265</v>
      </c>
      <c r="U28" s="4">
        <v>43420</v>
      </c>
      <c r="V28" s="5">
        <v>9449975968</v>
      </c>
      <c r="W28" s="6" t="s">
        <v>79</v>
      </c>
      <c r="X28" s="5" t="s">
        <v>78</v>
      </c>
      <c r="Y28" s="6" t="s">
        <v>77</v>
      </c>
      <c r="Z28" s="5" t="s">
        <v>55</v>
      </c>
      <c r="AA28" s="6" t="s">
        <v>54</v>
      </c>
      <c r="AB28" s="7">
        <f>Q28/100</f>
        <v>0.188359</v>
      </c>
      <c r="AD28" s="8"/>
      <c r="AF28" s="8"/>
      <c r="AG28" s="8"/>
    </row>
    <row r="29" spans="1:33" x14ac:dyDescent="0.2">
      <c r="A29" s="12">
        <v>7395</v>
      </c>
      <c r="B29" s="13" t="s">
        <v>53</v>
      </c>
      <c r="C29" s="13">
        <v>43427</v>
      </c>
      <c r="D29" s="5">
        <v>148</v>
      </c>
      <c r="E29" s="6" t="s">
        <v>69</v>
      </c>
      <c r="F29" s="5" t="s">
        <v>76</v>
      </c>
      <c r="G29" s="6" t="s">
        <v>75</v>
      </c>
      <c r="H29" s="5" t="str">
        <f>"000266"</f>
        <v>000266</v>
      </c>
      <c r="I29" s="4">
        <v>43376</v>
      </c>
      <c r="J29" s="5" t="str">
        <f>"000110"</f>
        <v>000110</v>
      </c>
      <c r="K29" s="4">
        <v>43399</v>
      </c>
      <c r="L29" s="5" t="str">
        <f>"000171"</f>
        <v>000171</v>
      </c>
      <c r="M29" s="4">
        <v>43404</v>
      </c>
      <c r="N29" s="5">
        <v>18</v>
      </c>
      <c r="O29" s="5" t="str">
        <f>"007537"</f>
        <v>007537</v>
      </c>
      <c r="P29" s="4">
        <v>43426</v>
      </c>
      <c r="Q29" s="7">
        <v>8.4697999999999993</v>
      </c>
      <c r="R29" s="7">
        <v>0.83257000000000003</v>
      </c>
      <c r="S29" s="7">
        <v>7.6372299999999997</v>
      </c>
      <c r="T29" s="5">
        <v>272</v>
      </c>
      <c r="U29" s="4">
        <v>43427</v>
      </c>
      <c r="V29" s="5">
        <v>9538205626</v>
      </c>
      <c r="W29" s="6" t="s">
        <v>74</v>
      </c>
      <c r="X29" s="5" t="s">
        <v>73</v>
      </c>
      <c r="Y29" s="6" t="s">
        <v>72</v>
      </c>
      <c r="Z29" s="5" t="s">
        <v>55</v>
      </c>
      <c r="AA29" s="6" t="s">
        <v>54</v>
      </c>
      <c r="AB29" s="7">
        <f>Q29/100</f>
        <v>8.4697999999999996E-2</v>
      </c>
      <c r="AD29" s="8"/>
      <c r="AF29" s="8"/>
      <c r="AG29" s="8"/>
    </row>
    <row r="30" spans="1:33" x14ac:dyDescent="0.2">
      <c r="A30" s="12">
        <v>7441</v>
      </c>
      <c r="B30" s="13" t="s">
        <v>53</v>
      </c>
      <c r="C30" s="13">
        <v>43432</v>
      </c>
      <c r="D30" s="5">
        <v>148</v>
      </c>
      <c r="E30" s="6" t="s">
        <v>69</v>
      </c>
      <c r="F30" s="5" t="s">
        <v>71</v>
      </c>
      <c r="G30" s="6" t="s">
        <v>70</v>
      </c>
      <c r="H30" s="5" t="str">
        <f>"000233"</f>
        <v>000233</v>
      </c>
      <c r="I30" s="4">
        <v>43353</v>
      </c>
      <c r="J30" s="5" t="str">
        <f>"000083"</f>
        <v>000083</v>
      </c>
      <c r="K30" s="4">
        <v>43354</v>
      </c>
      <c r="L30" s="5" t="str">
        <f>"000170"</f>
        <v>000170</v>
      </c>
      <c r="M30" s="4">
        <v>43396</v>
      </c>
      <c r="N30" s="5">
        <v>18</v>
      </c>
      <c r="O30" s="5" t="str">
        <f>"007627"</f>
        <v>007627</v>
      </c>
      <c r="P30" s="4">
        <v>43432</v>
      </c>
      <c r="Q30" s="7">
        <v>85.263869999999997</v>
      </c>
      <c r="R30" s="7">
        <v>10.81657</v>
      </c>
      <c r="S30" s="7">
        <v>74.447299999999998</v>
      </c>
      <c r="T30" s="5">
        <v>277</v>
      </c>
      <c r="U30" s="4">
        <v>43432</v>
      </c>
      <c r="V30" s="5">
        <v>9443207241</v>
      </c>
      <c r="W30" s="6" t="s">
        <v>43</v>
      </c>
      <c r="X30" s="5" t="s">
        <v>33</v>
      </c>
      <c r="Y30" s="6" t="s">
        <v>34</v>
      </c>
      <c r="Z30" s="5" t="s">
        <v>55</v>
      </c>
      <c r="AA30" s="6" t="s">
        <v>54</v>
      </c>
      <c r="AB30" s="7">
        <f>Q30/100</f>
        <v>0.85263869999999997</v>
      </c>
      <c r="AD30" s="8"/>
      <c r="AF30" s="8"/>
      <c r="AG30" s="8"/>
    </row>
    <row r="31" spans="1:33" x14ac:dyDescent="0.2">
      <c r="A31" s="12">
        <v>7924</v>
      </c>
      <c r="B31" s="13" t="s">
        <v>56</v>
      </c>
      <c r="C31" s="13">
        <v>43454</v>
      </c>
      <c r="D31" s="5">
        <v>148</v>
      </c>
      <c r="E31" s="6" t="s">
        <v>69</v>
      </c>
      <c r="F31" s="5" t="s">
        <v>68</v>
      </c>
      <c r="G31" s="6" t="s">
        <v>67</v>
      </c>
      <c r="H31" s="5" t="str">
        <f>"000173"</f>
        <v>000173</v>
      </c>
      <c r="I31" s="4">
        <v>43158</v>
      </c>
      <c r="J31" s="5" t="str">
        <f>"000077"</f>
        <v>000077</v>
      </c>
      <c r="K31" s="4">
        <v>43159</v>
      </c>
      <c r="L31" s="5" t="str">
        <f>"000163"</f>
        <v>000163</v>
      </c>
      <c r="M31" s="4">
        <v>43165</v>
      </c>
      <c r="N31" s="5">
        <v>13</v>
      </c>
      <c r="O31" s="5" t="str">
        <f>"008002"</f>
        <v>008002</v>
      </c>
      <c r="P31" s="4">
        <v>43448</v>
      </c>
      <c r="Q31" s="7">
        <v>10.79589</v>
      </c>
      <c r="R31" s="7">
        <v>1.0024299999999999</v>
      </c>
      <c r="S31" s="7">
        <v>9.7934599999999996</v>
      </c>
      <c r="T31" s="5">
        <v>298</v>
      </c>
      <c r="U31" s="4">
        <v>43454</v>
      </c>
      <c r="V31" s="5">
        <v>9008338330</v>
      </c>
      <c r="W31" s="6" t="s">
        <v>66</v>
      </c>
      <c r="X31" s="5" t="s">
        <v>65</v>
      </c>
      <c r="Y31" s="6" t="s">
        <v>64</v>
      </c>
      <c r="Z31" s="5" t="s">
        <v>55</v>
      </c>
      <c r="AA31" s="6" t="s">
        <v>54</v>
      </c>
      <c r="AB31" s="7">
        <f>Q31/100</f>
        <v>0.1079589</v>
      </c>
      <c r="AD31" s="8"/>
      <c r="AF31" s="8"/>
      <c r="AG3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2019-01-17T09:26:17Z</dcterms:modified>
</cp:coreProperties>
</file>