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</calcChain>
</file>

<file path=xl/sharedStrings.xml><?xml version="1.0" encoding="utf-8"?>
<sst xmlns="http://schemas.openxmlformats.org/spreadsheetml/2006/main" count="280" uniqueCount="116">
  <si>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</si>
  <si>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</si>
  <si>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</si>
  <si>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</si>
  <si>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</si>
  <si>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</si>
  <si>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</si>
  <si>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</si>
  <si>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</si>
  <si>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</si>
  <si>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</si>
  <si>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</si>
  <si>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</si>
  <si>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</si>
  <si>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</si>
  <si>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</si>
  <si>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</si>
  <si>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</si>
  <si>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</si>
  <si>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</si>
  <si>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</si>
  <si>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</si>
  <si>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</si>
  <si>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</si>
  <si>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</si>
  <si>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</si>
  <si>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</si>
  <si>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</si>
  <si>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</si>
  <si>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</si>
  <si>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</si>
  <si>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</si>
  <si>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</si>
  <si>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</si>
  <si>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Water Supply New Areas</t>
  </si>
  <si>
    <t>P1802</t>
  </si>
  <si>
    <t>June</t>
  </si>
  <si>
    <t>P0190</t>
  </si>
  <si>
    <t>Works sanctioned by Hon Mayor</t>
  </si>
  <si>
    <t>October</t>
  </si>
  <si>
    <t>November</t>
  </si>
  <si>
    <t>December</t>
  </si>
  <si>
    <t xml:space="preserve"> Assistant Executive Engineer White field Mahadevapura Zone</t>
  </si>
  <si>
    <t>ddo360</t>
  </si>
  <si>
    <t>BHAGAVAN REDDY.N, SRI.MANJUNATHA ELECTRICALS</t>
  </si>
  <si>
    <t>Repairs and Maintenance of  Sub mersible pumpsets and panel boards from Jan 2017 to Dec 2017 in Ward No  149 Varthur</t>
  </si>
  <si>
    <t>149-17-000019</t>
  </si>
  <si>
    <t>Varthuru</t>
  </si>
  <si>
    <t>D.Thimmarayappa</t>
  </si>
  <si>
    <t>Repairs and Maintenance of Water supply pipe lines from Jan 2017 to Dec 2017 in Ward No  149   Varthur</t>
  </si>
  <si>
    <t>149-17-000020</t>
  </si>
  <si>
    <t>K VENUGOPAL</t>
  </si>
  <si>
    <t>Repairs and Maintenance of culverts and drains in Varthur ward No. 149</t>
  </si>
  <si>
    <t>149-17-000004</t>
  </si>
  <si>
    <t>Providing and  Fixing Name boards in Varthur ward No.149</t>
  </si>
  <si>
    <t>149-17-000006</t>
  </si>
  <si>
    <t>M SURESH</t>
  </si>
  <si>
    <t>Construction of roads and drains at Balagere in Varthur Ward No.149</t>
  </si>
  <si>
    <t>149-17-000016</t>
  </si>
  <si>
    <t>Repairs and Maintenance of Water supply pipe lines from Jan 2017 to Dec 2017 in Ward No 149 Varthur</t>
  </si>
  <si>
    <t xml:space="preserve">BHAGAVAN REDDY N SRI MANJUNATHA ELECTRICALS </t>
  </si>
  <si>
    <t>Replacement of Sub mersible Cable and Panel boards in Ward No 149 Varthur</t>
  </si>
  <si>
    <t>149-17-000021</t>
  </si>
  <si>
    <t>BHAGAVAN REDDY N SRI MANJUNATHA ELECTRICALS</t>
  </si>
  <si>
    <t>Repairs and Maintenance of Sub mersible pumpsets and panel boards from Jan 2017 to Dec 2017 in Ward No 149 Varthur</t>
  </si>
  <si>
    <t>SRI GOPALA KRISHNA</t>
  </si>
  <si>
    <t xml:space="preserve">Improvements to rads and drains to Amanikere area in Munnekolala at ward no 149 Varthuru </t>
  </si>
  <si>
    <t>149-15-000039</t>
  </si>
  <si>
    <t xml:space="preserve">Improvements to roads and drains to Varthuru Balance area in Varthuru at ward no 149 Varthuru </t>
  </si>
  <si>
    <t>149-15-000036</t>
  </si>
  <si>
    <t>GOPALA KRISHNA</t>
  </si>
  <si>
    <t xml:space="preserve">Improvements to rads and drains to Green garden layout in Munnekolala at ward no 149 Varthuru </t>
  </si>
  <si>
    <t>149-15-000040</t>
  </si>
  <si>
    <t>Development of Backward regions of Muncipal area under BBMP limits</t>
  </si>
  <si>
    <t>P3071</t>
  </si>
  <si>
    <t>S ARAVINDA PRASAD</t>
  </si>
  <si>
    <t>Construction of roads and drains at BCM area in Panathur Dinne at Ward No 149 Varthur</t>
  </si>
  <si>
    <t>149-16-000041</t>
  </si>
  <si>
    <t xml:space="preserve"> Executive Engineer Electrical Mahadevapura Zone</t>
  </si>
  <si>
    <t>ddo365</t>
  </si>
  <si>
    <t>M and R to Electrical Crematoria</t>
  </si>
  <si>
    <t>P0287</t>
  </si>
  <si>
    <t>M/s Keerthi Electricals(B Kumar)</t>
  </si>
  <si>
    <t>M and R to electrical crematorium in Panathuru of ward No 149</t>
  </si>
  <si>
    <t>149-16-000036</t>
  </si>
  <si>
    <t>M VENKATACHALAPATHI</t>
  </si>
  <si>
    <t xml:space="preserve">Re Asphalting to Varthur Ratha Beedi area in Varthur at Ward No 149 Varthur </t>
  </si>
  <si>
    <t>149-15-000011</t>
  </si>
  <si>
    <t>M/s Satya Enterprises,</t>
  </si>
  <si>
    <t>Operation and maintanance of street light fittings in ward no 149 Varthuru Mahadevapura Zone M03</t>
  </si>
  <si>
    <t>149-16-000001</t>
  </si>
  <si>
    <t>M/s.Satya Enterprises,</t>
  </si>
  <si>
    <t>Special Development works in 7 CMC and 1 TMC area in BBMP</t>
  </si>
  <si>
    <t>P3089</t>
  </si>
  <si>
    <t>B RANGANATH</t>
  </si>
  <si>
    <t>Improvements of road and drain at Venkateshwara Layout 1st main and cross roads in Munnekolala at ward no 149</t>
  </si>
  <si>
    <t>149-16-000031</t>
  </si>
  <si>
    <t>Improvements of road and drain in Papaiah reddy layout in ward no 149</t>
  </si>
  <si>
    <t>149-16-000026</t>
  </si>
  <si>
    <t>B Ranganath</t>
  </si>
  <si>
    <t>Improvements of road and drain to Ashraya layout cross roads at Madhunagara in Ward no 149</t>
  </si>
  <si>
    <t>149-16-000025</t>
  </si>
  <si>
    <t>Improvement of road and drain at Gunjurpalya main road of all cross roads in ward n o 149</t>
  </si>
  <si>
    <t>149-16-000021</t>
  </si>
  <si>
    <t>Improvement of road and drain from Panathur Bus stop to Burrial ground and Panathur colony at ward n o 149</t>
  </si>
  <si>
    <t>149-16-000020</t>
  </si>
  <si>
    <t>Improvements to drain and asphalting to Bhuvaneshwari layout in Munnekolala at ward no 149</t>
  </si>
  <si>
    <t>149-16-000023</t>
  </si>
  <si>
    <t>Improvement road and drain to water tank road in Panathur in ward no 149</t>
  </si>
  <si>
    <t>149-16-000024</t>
  </si>
  <si>
    <t>G B SHIVANANDA</t>
  </si>
  <si>
    <t xml:space="preserve">Improvements to road and drain from Thayappa house to Gowramma house at Gunjur Village in Ward No 149 </t>
  </si>
  <si>
    <t>149-13-000014</t>
  </si>
  <si>
    <t>K.Venugopal</t>
  </si>
  <si>
    <t>Engaging Tractor and road Gang for Emergency repairs and Maintenance works at Ward No149 Varthur</t>
  </si>
  <si>
    <t>149-16-000002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</si>
</sst>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selection activeCell="A2" sqref="A2:XFD2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1" style="10" bestFit="1" customWidth="1"/>
    <col min="6" max="6" width="13.28515625" style="10" bestFit="1" customWidth="1"/>
    <col min="7" max="7" width="39.5703125" style="10" customWidth="1"/>
    <col min="8" max="8" width="13" style="10" customWidth="1"/>
    <col min="9" max="9" width="11" style="9" customWidth="1"/>
    <col min="10" max="10" width="13" style="8" customWidth="1"/>
    <col min="11" max="11" width="13" style="9" customWidth="1"/>
    <col min="12" max="12" width="9.85546875" style="9" customWidth="1"/>
    <col min="13" max="13" width="10.140625" style="9" bestFit="1" customWidth="1"/>
    <col min="14" max="14" width="8" style="9" bestFit="1" customWidth="1"/>
    <col min="15" max="16" width="9.140625" style="9"/>
    <col min="17" max="19" width="13.285156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2363</v>
      </c>
      <c r="B2" s="13" t="s">
        <v>36</v>
      </c>
      <c r="C2" s="13">
        <v>43269</v>
      </c>
      <c r="D2" s="5">
        <v>149</v>
      </c>
      <c r="E2" s="6" t="s">
        <v>47</v>
      </c>
      <c r="F2" s="5" t="s">
        <v>115</v>
      </c>
      <c r="G2" s="6" t="s">
        <v>114</v>
      </c>
      <c r="H2" s="5" t="str">
        <f>"000057"</f>
        <v>000057</v>
      </c>
      <c r="I2" s="4">
        <v>42405</v>
      </c>
      <c r="J2" s="5" t="str">
        <f>"000218"</f>
        <v>000218</v>
      </c>
      <c r="K2" s="4">
        <v>42766</v>
      </c>
      <c r="L2" s="5" t="str">
        <f>"000541"</f>
        <v>000541</v>
      </c>
      <c r="M2" s="4">
        <v>42773</v>
      </c>
      <c r="N2" s="5">
        <v>16</v>
      </c>
      <c r="O2" s="5" t="str">
        <f>"002547"</f>
        <v>002547</v>
      </c>
      <c r="P2" s="4">
        <v>43265</v>
      </c>
      <c r="Q2" s="7">
        <v>2.4029799999999999</v>
      </c>
      <c r="R2" s="7">
        <v>0.27556000000000003</v>
      </c>
      <c r="S2" s="7">
        <v>2.1274199999999999</v>
      </c>
      <c r="T2" s="5">
        <v>91</v>
      </c>
      <c r="U2" s="4">
        <v>43269</v>
      </c>
      <c r="V2" s="5">
        <v>9900003271</v>
      </c>
      <c r="W2" s="6" t="s">
        <v>113</v>
      </c>
      <c r="X2" s="5" t="s">
        <v>29</v>
      </c>
      <c r="Y2" s="6" t="s">
        <v>30</v>
      </c>
      <c r="Z2" s="5" t="s">
        <v>43</v>
      </c>
      <c r="AA2" s="6" t="s">
        <v>42</v>
      </c>
      <c r="AB2" s="7">
        <v>2.40298E-2</v>
      </c>
      <c r="AD2" s="8"/>
      <c r="AF2" s="8"/>
      <c r="AG2" s="8"/>
    </row>
    <row r="3" spans="1:33" x14ac:dyDescent="0.2">
      <c r="A3" s="12">
        <v>2597</v>
      </c>
      <c r="B3" s="13" t="s">
        <v>36</v>
      </c>
      <c r="C3" s="13">
        <v>43274</v>
      </c>
      <c r="D3" s="5">
        <v>149</v>
      </c>
      <c r="E3" s="6" t="s">
        <v>47</v>
      </c>
      <c r="F3" s="5" t="s">
        <v>112</v>
      </c>
      <c r="G3" s="6" t="s">
        <v>111</v>
      </c>
      <c r="H3" s="5" t="str">
        <f>"000058"</f>
        <v>000058</v>
      </c>
      <c r="I3" s="4">
        <v>41459</v>
      </c>
      <c r="J3" s="5" t="str">
        <f>"000168"</f>
        <v>000168</v>
      </c>
      <c r="K3" s="4">
        <v>42643</v>
      </c>
      <c r="L3" s="5" t="str">
        <f>"000378"</f>
        <v>000378</v>
      </c>
      <c r="M3" s="4">
        <v>42643</v>
      </c>
      <c r="N3" s="5">
        <v>13</v>
      </c>
      <c r="O3" s="5" t="str">
        <f>"002837"</f>
        <v>002837</v>
      </c>
      <c r="P3" s="4">
        <v>43273</v>
      </c>
      <c r="Q3" s="7">
        <v>9.6682400000000008</v>
      </c>
      <c r="R3" s="7">
        <v>1.2774799999999999</v>
      </c>
      <c r="S3" s="7">
        <v>8.3907600000000002</v>
      </c>
      <c r="T3" s="5">
        <v>99</v>
      </c>
      <c r="U3" s="4">
        <v>43274</v>
      </c>
      <c r="V3" s="5">
        <v>9972837799</v>
      </c>
      <c r="W3" s="6" t="s">
        <v>110</v>
      </c>
      <c r="X3" s="5" t="s">
        <v>29</v>
      </c>
      <c r="Y3" s="6" t="s">
        <v>30</v>
      </c>
      <c r="Z3" s="5" t="s">
        <v>43</v>
      </c>
      <c r="AA3" s="6" t="s">
        <v>42</v>
      </c>
      <c r="AB3" s="7">
        <v>9.6682400000000002E-2</v>
      </c>
      <c r="AD3" s="8"/>
      <c r="AF3" s="8"/>
      <c r="AG3" s="8"/>
    </row>
    <row r="4" spans="1:33" x14ac:dyDescent="0.2">
      <c r="A4" s="12">
        <v>3098</v>
      </c>
      <c r="B4" s="13" t="s">
        <v>31</v>
      </c>
      <c r="C4" s="13">
        <v>43287</v>
      </c>
      <c r="D4" s="5">
        <v>149</v>
      </c>
      <c r="E4" s="6" t="s">
        <v>47</v>
      </c>
      <c r="F4" s="5" t="s">
        <v>109</v>
      </c>
      <c r="G4" s="6" t="s">
        <v>108</v>
      </c>
      <c r="H4" s="5" t="str">
        <f>"000032"</f>
        <v>000032</v>
      </c>
      <c r="I4" s="4">
        <v>42467</v>
      </c>
      <c r="J4" s="5" t="str">
        <f>"000186"</f>
        <v>000186</v>
      </c>
      <c r="K4" s="4">
        <v>42678</v>
      </c>
      <c r="L4" s="5" t="str">
        <f>"000416"</f>
        <v>000416</v>
      </c>
      <c r="M4" s="4">
        <v>42697</v>
      </c>
      <c r="N4" s="5">
        <v>16</v>
      </c>
      <c r="O4" s="5" t="str">
        <f>"003226"</f>
        <v>003226</v>
      </c>
      <c r="P4" s="4">
        <v>43283</v>
      </c>
      <c r="Q4" s="7">
        <v>28.77488</v>
      </c>
      <c r="R4" s="7">
        <v>3.8315299999999999</v>
      </c>
      <c r="S4" s="7">
        <v>24.943349999999999</v>
      </c>
      <c r="T4" s="5">
        <v>113</v>
      </c>
      <c r="U4" s="4">
        <v>43287</v>
      </c>
      <c r="V4" s="5">
        <v>9902103553</v>
      </c>
      <c r="W4" s="6" t="s">
        <v>65</v>
      </c>
      <c r="X4" s="5" t="s">
        <v>93</v>
      </c>
      <c r="Y4" s="6" t="s">
        <v>92</v>
      </c>
      <c r="Z4" s="5" t="s">
        <v>43</v>
      </c>
      <c r="AA4" s="6" t="s">
        <v>42</v>
      </c>
      <c r="AB4" s="7">
        <v>0.28774879999999997</v>
      </c>
      <c r="AD4" s="8"/>
      <c r="AF4" s="8"/>
      <c r="AG4" s="8"/>
    </row>
    <row r="5" spans="1:33" x14ac:dyDescent="0.2">
      <c r="A5" s="12">
        <v>3099</v>
      </c>
      <c r="B5" s="13" t="s">
        <v>31</v>
      </c>
      <c r="C5" s="13">
        <v>43287</v>
      </c>
      <c r="D5" s="5">
        <v>149</v>
      </c>
      <c r="E5" s="6" t="s">
        <v>47</v>
      </c>
      <c r="F5" s="5" t="s">
        <v>107</v>
      </c>
      <c r="G5" s="6" t="s">
        <v>106</v>
      </c>
      <c r="H5" s="5" t="str">
        <f>"000114"</f>
        <v>000114</v>
      </c>
      <c r="I5" s="4">
        <v>42527</v>
      </c>
      <c r="J5" s="5" t="str">
        <f>"000185"</f>
        <v>000185</v>
      </c>
      <c r="K5" s="4">
        <v>42678</v>
      </c>
      <c r="L5" s="5" t="str">
        <f>"000417"</f>
        <v>000417</v>
      </c>
      <c r="M5" s="4">
        <v>42697</v>
      </c>
      <c r="N5" s="5">
        <v>16</v>
      </c>
      <c r="O5" s="5" t="str">
        <f>"003227"</f>
        <v>003227</v>
      </c>
      <c r="P5" s="4">
        <v>43283</v>
      </c>
      <c r="Q5" s="7">
        <v>24.624220000000001</v>
      </c>
      <c r="R5" s="7">
        <v>3.36252</v>
      </c>
      <c r="S5" s="7">
        <v>21.261700000000001</v>
      </c>
      <c r="T5" s="5">
        <v>113</v>
      </c>
      <c r="U5" s="4">
        <v>43287</v>
      </c>
      <c r="V5" s="5">
        <v>9902103553</v>
      </c>
      <c r="W5" s="6" t="s">
        <v>65</v>
      </c>
      <c r="X5" s="5" t="s">
        <v>93</v>
      </c>
      <c r="Y5" s="6" t="s">
        <v>92</v>
      </c>
      <c r="Z5" s="5" t="s">
        <v>43</v>
      </c>
      <c r="AA5" s="6" t="s">
        <v>42</v>
      </c>
      <c r="AB5" s="7">
        <v>0.24624220000000002</v>
      </c>
      <c r="AD5" s="8"/>
      <c r="AF5" s="8"/>
      <c r="AG5" s="8"/>
    </row>
    <row r="6" spans="1:33" x14ac:dyDescent="0.2">
      <c r="A6" s="12">
        <v>3198</v>
      </c>
      <c r="B6" s="13" t="s">
        <v>31</v>
      </c>
      <c r="C6" s="13">
        <v>43290</v>
      </c>
      <c r="D6" s="5">
        <v>149</v>
      </c>
      <c r="E6" s="6" t="s">
        <v>47</v>
      </c>
      <c r="F6" s="5" t="s">
        <v>105</v>
      </c>
      <c r="G6" s="6" t="s">
        <v>104</v>
      </c>
      <c r="H6" s="5" t="str">
        <f>"000013"</f>
        <v>000013</v>
      </c>
      <c r="I6" s="4">
        <v>42466</v>
      </c>
      <c r="J6" s="5" t="str">
        <f>"000199"</f>
        <v>000199</v>
      </c>
      <c r="K6" s="4">
        <v>42699</v>
      </c>
      <c r="L6" s="5" t="str">
        <f>"000471"</f>
        <v>000471</v>
      </c>
      <c r="M6" s="4">
        <v>42734</v>
      </c>
      <c r="N6" s="5">
        <v>16</v>
      </c>
      <c r="O6" s="5" t="str">
        <f>"003441"</f>
        <v>003441</v>
      </c>
      <c r="P6" s="4">
        <v>43288</v>
      </c>
      <c r="Q6" s="7">
        <v>19.836510000000001</v>
      </c>
      <c r="R6" s="7">
        <v>2.6833</v>
      </c>
      <c r="S6" s="7">
        <v>17.153210000000001</v>
      </c>
      <c r="T6" s="5">
        <v>117</v>
      </c>
      <c r="U6" s="4">
        <v>43290</v>
      </c>
      <c r="V6" s="5">
        <v>9901989027</v>
      </c>
      <c r="W6" s="6" t="s">
        <v>94</v>
      </c>
      <c r="X6" s="5" t="s">
        <v>93</v>
      </c>
      <c r="Y6" s="6" t="s">
        <v>92</v>
      </c>
      <c r="Z6" s="5" t="s">
        <v>43</v>
      </c>
      <c r="AA6" s="6" t="s">
        <v>42</v>
      </c>
      <c r="AB6" s="7">
        <v>0.19836510000000002</v>
      </c>
      <c r="AD6" s="8"/>
      <c r="AF6" s="8"/>
      <c r="AG6" s="8"/>
    </row>
    <row r="7" spans="1:33" x14ac:dyDescent="0.2">
      <c r="A7" s="12">
        <v>3340</v>
      </c>
      <c r="B7" s="13" t="s">
        <v>31</v>
      </c>
      <c r="C7" s="13">
        <v>43297</v>
      </c>
      <c r="D7" s="5">
        <v>149</v>
      </c>
      <c r="E7" s="6" t="s">
        <v>47</v>
      </c>
      <c r="F7" s="5" t="s">
        <v>103</v>
      </c>
      <c r="G7" s="6" t="s">
        <v>102</v>
      </c>
      <c r="H7" s="5" t="str">
        <f>"000010"</f>
        <v>000010</v>
      </c>
      <c r="I7" s="4">
        <v>42466</v>
      </c>
      <c r="J7" s="5" t="str">
        <f>"000202"</f>
        <v>000202</v>
      </c>
      <c r="K7" s="4">
        <v>42699</v>
      </c>
      <c r="L7" s="5" t="str">
        <f>"000472"</f>
        <v>000472</v>
      </c>
      <c r="M7" s="4">
        <v>42734</v>
      </c>
      <c r="N7" s="5">
        <v>16</v>
      </c>
      <c r="O7" s="5" t="str">
        <f>"003455"</f>
        <v>003455</v>
      </c>
      <c r="P7" s="4">
        <v>43291</v>
      </c>
      <c r="Q7" s="7">
        <v>19.79956</v>
      </c>
      <c r="R7" s="7">
        <v>2.59232</v>
      </c>
      <c r="S7" s="7">
        <v>17.207239999999999</v>
      </c>
      <c r="T7" s="5">
        <v>125</v>
      </c>
      <c r="U7" s="4">
        <v>43297</v>
      </c>
      <c r="V7" s="5">
        <v>9901989027</v>
      </c>
      <c r="W7" s="6" t="s">
        <v>99</v>
      </c>
      <c r="X7" s="5" t="s">
        <v>93</v>
      </c>
      <c r="Y7" s="6" t="s">
        <v>92</v>
      </c>
      <c r="Z7" s="5" t="s">
        <v>43</v>
      </c>
      <c r="AA7" s="6" t="s">
        <v>42</v>
      </c>
      <c r="AB7" s="7">
        <v>0.19799559999999999</v>
      </c>
      <c r="AD7" s="8"/>
      <c r="AF7" s="8"/>
      <c r="AG7" s="8"/>
    </row>
    <row r="8" spans="1:33" x14ac:dyDescent="0.2">
      <c r="A8" s="12">
        <v>3341</v>
      </c>
      <c r="B8" s="13" t="s">
        <v>31</v>
      </c>
      <c r="C8" s="13">
        <v>43297</v>
      </c>
      <c r="D8" s="5">
        <v>149</v>
      </c>
      <c r="E8" s="6" t="s">
        <v>47</v>
      </c>
      <c r="F8" s="5" t="s">
        <v>101</v>
      </c>
      <c r="G8" s="6" t="s">
        <v>100</v>
      </c>
      <c r="H8" s="5" t="str">
        <f>"000011"</f>
        <v>000011</v>
      </c>
      <c r="I8" s="4">
        <v>42466</v>
      </c>
      <c r="J8" s="5" t="str">
        <f>"000200"</f>
        <v>000200</v>
      </c>
      <c r="K8" s="4">
        <v>42699</v>
      </c>
      <c r="L8" s="5" t="str">
        <f>"000473"</f>
        <v>000473</v>
      </c>
      <c r="M8" s="4">
        <v>42734</v>
      </c>
      <c r="N8" s="5">
        <v>16</v>
      </c>
      <c r="O8" s="5" t="str">
        <f>"003456"</f>
        <v>003456</v>
      </c>
      <c r="P8" s="4">
        <v>43291</v>
      </c>
      <c r="Q8" s="7">
        <v>14.36417</v>
      </c>
      <c r="R8" s="7">
        <v>1.9081300000000001</v>
      </c>
      <c r="S8" s="7">
        <v>12.45604</v>
      </c>
      <c r="T8" s="5">
        <v>125</v>
      </c>
      <c r="U8" s="4">
        <v>43297</v>
      </c>
      <c r="V8" s="5">
        <v>9901989027</v>
      </c>
      <c r="W8" s="6" t="s">
        <v>99</v>
      </c>
      <c r="X8" s="5" t="s">
        <v>93</v>
      </c>
      <c r="Y8" s="6" t="s">
        <v>92</v>
      </c>
      <c r="Z8" s="5" t="s">
        <v>43</v>
      </c>
      <c r="AA8" s="6" t="s">
        <v>42</v>
      </c>
      <c r="AB8" s="7">
        <v>0.14364169999999998</v>
      </c>
      <c r="AD8" s="8"/>
      <c r="AF8" s="8"/>
      <c r="AG8" s="8"/>
    </row>
    <row r="9" spans="1:33" x14ac:dyDescent="0.2">
      <c r="A9" s="12">
        <v>3342</v>
      </c>
      <c r="B9" s="13" t="s">
        <v>31</v>
      </c>
      <c r="C9" s="13">
        <v>43297</v>
      </c>
      <c r="D9" s="5">
        <v>149</v>
      </c>
      <c r="E9" s="6" t="s">
        <v>47</v>
      </c>
      <c r="F9" s="5" t="s">
        <v>98</v>
      </c>
      <c r="G9" s="6" t="s">
        <v>97</v>
      </c>
      <c r="H9" s="5" t="str">
        <f>"000012"</f>
        <v>000012</v>
      </c>
      <c r="I9" s="4">
        <v>42466</v>
      </c>
      <c r="J9" s="5" t="str">
        <f>"000201"</f>
        <v>000201</v>
      </c>
      <c r="K9" s="4">
        <v>42699</v>
      </c>
      <c r="L9" s="5" t="str">
        <f>"000474"</f>
        <v>000474</v>
      </c>
      <c r="M9" s="4">
        <v>42734</v>
      </c>
      <c r="N9" s="5">
        <v>16</v>
      </c>
      <c r="O9" s="5" t="str">
        <f>"003457"</f>
        <v>003457</v>
      </c>
      <c r="P9" s="4">
        <v>43291</v>
      </c>
      <c r="Q9" s="7">
        <v>19.744949999999999</v>
      </c>
      <c r="R9" s="7">
        <v>2.5511599999999999</v>
      </c>
      <c r="S9" s="7">
        <v>17.19379</v>
      </c>
      <c r="T9" s="5">
        <v>125</v>
      </c>
      <c r="U9" s="4">
        <v>43297</v>
      </c>
      <c r="V9" s="5">
        <v>9901989027</v>
      </c>
      <c r="W9" s="6" t="s">
        <v>94</v>
      </c>
      <c r="X9" s="5" t="s">
        <v>93</v>
      </c>
      <c r="Y9" s="6" t="s">
        <v>92</v>
      </c>
      <c r="Z9" s="5" t="s">
        <v>43</v>
      </c>
      <c r="AA9" s="6" t="s">
        <v>42</v>
      </c>
      <c r="AB9" s="7">
        <v>0.1974495</v>
      </c>
      <c r="AD9" s="8"/>
      <c r="AF9" s="8"/>
      <c r="AG9" s="8"/>
    </row>
    <row r="10" spans="1:33" x14ac:dyDescent="0.2">
      <c r="A10" s="12">
        <v>3343</v>
      </c>
      <c r="B10" s="13" t="s">
        <v>31</v>
      </c>
      <c r="C10" s="13">
        <v>43297</v>
      </c>
      <c r="D10" s="5">
        <v>149</v>
      </c>
      <c r="E10" s="6" t="s">
        <v>47</v>
      </c>
      <c r="F10" s="5" t="s">
        <v>96</v>
      </c>
      <c r="G10" s="6" t="s">
        <v>95</v>
      </c>
      <c r="H10" s="5" t="str">
        <f>"000176"</f>
        <v>000176</v>
      </c>
      <c r="I10" s="4">
        <v>42457</v>
      </c>
      <c r="J10" s="5" t="str">
        <f>"000198"</f>
        <v>000198</v>
      </c>
      <c r="K10" s="4">
        <v>42699</v>
      </c>
      <c r="L10" s="5" t="str">
        <f>"000475"</f>
        <v>000475</v>
      </c>
      <c r="M10" s="4">
        <v>42734</v>
      </c>
      <c r="N10" s="5">
        <v>16</v>
      </c>
      <c r="O10" s="5" t="str">
        <f>"003458"</f>
        <v>003458</v>
      </c>
      <c r="P10" s="4">
        <v>43291</v>
      </c>
      <c r="Q10" s="7">
        <v>24.883669999999999</v>
      </c>
      <c r="R10" s="7">
        <v>3.23183</v>
      </c>
      <c r="S10" s="7">
        <v>21.65184</v>
      </c>
      <c r="T10" s="5">
        <v>125</v>
      </c>
      <c r="U10" s="4">
        <v>43297</v>
      </c>
      <c r="V10" s="5">
        <v>9901989027</v>
      </c>
      <c r="W10" s="6" t="s">
        <v>94</v>
      </c>
      <c r="X10" s="5" t="s">
        <v>93</v>
      </c>
      <c r="Y10" s="6" t="s">
        <v>92</v>
      </c>
      <c r="Z10" s="5" t="s">
        <v>43</v>
      </c>
      <c r="AA10" s="6" t="s">
        <v>42</v>
      </c>
      <c r="AB10" s="7">
        <v>0.24883669999999999</v>
      </c>
      <c r="AD10" s="8"/>
      <c r="AF10" s="8"/>
      <c r="AG10" s="8"/>
    </row>
    <row r="11" spans="1:33" x14ac:dyDescent="0.2">
      <c r="A11" s="12">
        <v>3779</v>
      </c>
      <c r="B11" s="13" t="s">
        <v>31</v>
      </c>
      <c r="C11" s="13">
        <v>43301</v>
      </c>
      <c r="D11" s="5">
        <v>149</v>
      </c>
      <c r="E11" s="6" t="s">
        <v>47</v>
      </c>
      <c r="F11" s="5" t="s">
        <v>90</v>
      </c>
      <c r="G11" s="6" t="s">
        <v>89</v>
      </c>
      <c r="H11" s="5" t="str">
        <f>"000011"</f>
        <v>000011</v>
      </c>
      <c r="I11" s="4">
        <v>42625</v>
      </c>
      <c r="J11" s="5" t="str">
        <f>"000005"</f>
        <v>000005</v>
      </c>
      <c r="K11" s="4">
        <v>43199</v>
      </c>
      <c r="L11" s="5" t="str">
        <f>"000005"</f>
        <v>000005</v>
      </c>
      <c r="M11" s="4">
        <v>43199</v>
      </c>
      <c r="N11" s="5">
        <v>16</v>
      </c>
      <c r="O11" s="5" t="str">
        <f>"004435"</f>
        <v>004435</v>
      </c>
      <c r="P11" s="4">
        <v>43307</v>
      </c>
      <c r="Q11" s="7">
        <v>15.8751</v>
      </c>
      <c r="R11" s="7">
        <v>1.6081300000000001</v>
      </c>
      <c r="S11" s="7">
        <v>14.266970000000001</v>
      </c>
      <c r="T11" s="5">
        <v>134</v>
      </c>
      <c r="U11" s="4">
        <v>43301</v>
      </c>
      <c r="V11" s="5">
        <v>9845359953</v>
      </c>
      <c r="W11" s="6" t="s">
        <v>91</v>
      </c>
      <c r="X11" s="5" t="s">
        <v>32</v>
      </c>
      <c r="Y11" s="6" t="s">
        <v>33</v>
      </c>
      <c r="Z11" s="5" t="s">
        <v>79</v>
      </c>
      <c r="AA11" s="6" t="s">
        <v>78</v>
      </c>
      <c r="AB11" s="7">
        <v>0.158751</v>
      </c>
      <c r="AD11" s="8"/>
      <c r="AF11" s="8"/>
      <c r="AG11" s="8"/>
    </row>
    <row r="12" spans="1:33" x14ac:dyDescent="0.2">
      <c r="A12" s="12">
        <v>3780</v>
      </c>
      <c r="B12" s="13" t="s">
        <v>31</v>
      </c>
      <c r="C12" s="13">
        <v>43301</v>
      </c>
      <c r="D12" s="5">
        <v>149</v>
      </c>
      <c r="E12" s="6" t="s">
        <v>47</v>
      </c>
      <c r="F12" s="5" t="s">
        <v>90</v>
      </c>
      <c r="G12" s="6" t="s">
        <v>89</v>
      </c>
      <c r="H12" s="5" t="str">
        <f>"000011"</f>
        <v>000011</v>
      </c>
      <c r="I12" s="4">
        <v>42625</v>
      </c>
      <c r="J12" s="5" t="str">
        <f>"000005"</f>
        <v>000005</v>
      </c>
      <c r="K12" s="4">
        <v>43199</v>
      </c>
      <c r="L12" s="5" t="str">
        <f>"000005"</f>
        <v>000005</v>
      </c>
      <c r="M12" s="4">
        <v>43199</v>
      </c>
      <c r="N12" s="5">
        <v>16</v>
      </c>
      <c r="O12" s="5" t="str">
        <f>"004435"</f>
        <v>004435</v>
      </c>
      <c r="P12" s="4">
        <v>43307</v>
      </c>
      <c r="Q12" s="7">
        <v>6.5356899999999998</v>
      </c>
      <c r="R12" s="7">
        <v>0.80778000000000005</v>
      </c>
      <c r="S12" s="7">
        <v>5.7279099999999996</v>
      </c>
      <c r="T12" s="5">
        <v>134</v>
      </c>
      <c r="U12" s="4">
        <v>43301</v>
      </c>
      <c r="V12" s="5">
        <v>9845359953</v>
      </c>
      <c r="W12" s="6" t="s">
        <v>91</v>
      </c>
      <c r="X12" s="5" t="s">
        <v>32</v>
      </c>
      <c r="Y12" s="6" t="s">
        <v>33</v>
      </c>
      <c r="Z12" s="5" t="s">
        <v>79</v>
      </c>
      <c r="AA12" s="6" t="s">
        <v>78</v>
      </c>
      <c r="AB12" s="7">
        <v>6.5356899999999996E-2</v>
      </c>
      <c r="AD12" s="8"/>
      <c r="AF12" s="8"/>
      <c r="AG12" s="8"/>
    </row>
    <row r="13" spans="1:33" x14ac:dyDescent="0.2">
      <c r="A13" s="12">
        <v>3781</v>
      </c>
      <c r="B13" s="13" t="s">
        <v>31</v>
      </c>
      <c r="C13" s="13">
        <v>43301</v>
      </c>
      <c r="D13" s="5">
        <v>149</v>
      </c>
      <c r="E13" s="6" t="s">
        <v>47</v>
      </c>
      <c r="F13" s="5" t="s">
        <v>84</v>
      </c>
      <c r="G13" s="6" t="s">
        <v>83</v>
      </c>
      <c r="H13" s="5" t="str">
        <f>"000006"</f>
        <v>000006</v>
      </c>
      <c r="I13" s="4">
        <v>42826</v>
      </c>
      <c r="J13" s="5" t="str">
        <f>"000013"</f>
        <v>000013</v>
      </c>
      <c r="K13" s="4">
        <v>43203</v>
      </c>
      <c r="L13" s="5" t="str">
        <f>"000012"</f>
        <v>000012</v>
      </c>
      <c r="M13" s="4">
        <v>43203</v>
      </c>
      <c r="N13" s="5">
        <v>16</v>
      </c>
      <c r="O13" s="5" t="str">
        <f>"004446"</f>
        <v>004446</v>
      </c>
      <c r="P13" s="4">
        <v>43307</v>
      </c>
      <c r="Q13" s="7">
        <v>3.6952799999999999</v>
      </c>
      <c r="R13" s="7">
        <v>0.37431999999999999</v>
      </c>
      <c r="S13" s="7">
        <v>3.3209599999999999</v>
      </c>
      <c r="T13" s="5">
        <v>134</v>
      </c>
      <c r="U13" s="4">
        <v>43301</v>
      </c>
      <c r="V13" s="5">
        <v>9845046438</v>
      </c>
      <c r="W13" s="6" t="s">
        <v>82</v>
      </c>
      <c r="X13" s="5" t="s">
        <v>81</v>
      </c>
      <c r="Y13" s="6" t="s">
        <v>80</v>
      </c>
      <c r="Z13" s="5" t="s">
        <v>79</v>
      </c>
      <c r="AA13" s="6" t="s">
        <v>78</v>
      </c>
      <c r="AB13" s="7">
        <v>3.6952800000000001E-2</v>
      </c>
      <c r="AD13" s="8"/>
      <c r="AF13" s="8"/>
      <c r="AG13" s="8"/>
    </row>
    <row r="14" spans="1:33" x14ac:dyDescent="0.2">
      <c r="A14" s="12">
        <v>4152</v>
      </c>
      <c r="B14" s="13" t="s">
        <v>31</v>
      </c>
      <c r="C14" s="13">
        <v>43308</v>
      </c>
      <c r="D14" s="5">
        <v>149</v>
      </c>
      <c r="E14" s="6" t="s">
        <v>47</v>
      </c>
      <c r="F14" s="5" t="s">
        <v>90</v>
      </c>
      <c r="G14" s="6" t="s">
        <v>89</v>
      </c>
      <c r="H14" s="5" t="str">
        <f>"000011"</f>
        <v>000011</v>
      </c>
      <c r="I14" s="4">
        <v>42625</v>
      </c>
      <c r="J14" s="5" t="str">
        <f>"000005"</f>
        <v>000005</v>
      </c>
      <c r="K14" s="4">
        <v>43199</v>
      </c>
      <c r="L14" s="5" t="str">
        <f>"000005"</f>
        <v>000005</v>
      </c>
      <c r="M14" s="4">
        <v>43199</v>
      </c>
      <c r="N14" s="5">
        <v>16</v>
      </c>
      <c r="O14" s="5" t="str">
        <f>"004435"</f>
        <v>004435</v>
      </c>
      <c r="P14" s="4">
        <v>43307</v>
      </c>
      <c r="Q14" s="7">
        <v>19.475390000000001</v>
      </c>
      <c r="R14" s="7">
        <v>2.39235</v>
      </c>
      <c r="S14" s="7">
        <v>17.08304</v>
      </c>
      <c r="T14" s="5">
        <v>146</v>
      </c>
      <c r="U14" s="4">
        <v>43308</v>
      </c>
      <c r="V14" s="5">
        <v>9845359953</v>
      </c>
      <c r="W14" s="6" t="s">
        <v>88</v>
      </c>
      <c r="X14" s="5" t="s">
        <v>32</v>
      </c>
      <c r="Y14" s="6" t="s">
        <v>33</v>
      </c>
      <c r="Z14" s="5" t="s">
        <v>79</v>
      </c>
      <c r="AA14" s="6" t="s">
        <v>78</v>
      </c>
      <c r="AB14" s="7">
        <v>0.19475390000000001</v>
      </c>
      <c r="AD14" s="8"/>
      <c r="AF14" s="8"/>
      <c r="AG14" s="8"/>
    </row>
    <row r="15" spans="1:33" x14ac:dyDescent="0.2">
      <c r="A15" s="12">
        <v>4153</v>
      </c>
      <c r="B15" s="13" t="s">
        <v>31</v>
      </c>
      <c r="C15" s="13">
        <v>43308</v>
      </c>
      <c r="D15" s="5">
        <v>149</v>
      </c>
      <c r="E15" s="6" t="s">
        <v>47</v>
      </c>
      <c r="F15" s="5" t="s">
        <v>84</v>
      </c>
      <c r="G15" s="6" t="s">
        <v>83</v>
      </c>
      <c r="H15" s="5" t="str">
        <f>"000006"</f>
        <v>000006</v>
      </c>
      <c r="I15" s="4">
        <v>42826</v>
      </c>
      <c r="J15" s="5" t="str">
        <f>"000013"</f>
        <v>000013</v>
      </c>
      <c r="K15" s="4">
        <v>43203</v>
      </c>
      <c r="L15" s="5" t="str">
        <f>"000012"</f>
        <v>000012</v>
      </c>
      <c r="M15" s="4">
        <v>43203</v>
      </c>
      <c r="N15" s="5">
        <v>16</v>
      </c>
      <c r="O15" s="5" t="str">
        <f>"004446"</f>
        <v>004446</v>
      </c>
      <c r="P15" s="4">
        <v>43307</v>
      </c>
      <c r="Q15" s="7">
        <v>2.6000399999999999</v>
      </c>
      <c r="R15" s="7">
        <v>0.26338</v>
      </c>
      <c r="S15" s="7">
        <v>2.3366600000000002</v>
      </c>
      <c r="T15" s="5">
        <v>146</v>
      </c>
      <c r="U15" s="4">
        <v>43308</v>
      </c>
      <c r="V15" s="5">
        <v>9845046438</v>
      </c>
      <c r="W15" s="6" t="s">
        <v>82</v>
      </c>
      <c r="X15" s="5" t="s">
        <v>81</v>
      </c>
      <c r="Y15" s="6" t="s">
        <v>80</v>
      </c>
      <c r="Z15" s="5" t="s">
        <v>79</v>
      </c>
      <c r="AA15" s="6" t="s">
        <v>78</v>
      </c>
      <c r="AB15" s="7">
        <v>2.60004E-2</v>
      </c>
      <c r="AD15" s="8"/>
      <c r="AF15" s="8"/>
      <c r="AG15" s="8"/>
    </row>
    <row r="16" spans="1:33" x14ac:dyDescent="0.2">
      <c r="A16" s="12">
        <v>4322</v>
      </c>
      <c r="B16" s="13" t="s">
        <v>28</v>
      </c>
      <c r="C16" s="13">
        <v>43315</v>
      </c>
      <c r="D16" s="5">
        <v>149</v>
      </c>
      <c r="E16" s="6" t="s">
        <v>47</v>
      </c>
      <c r="F16" s="5" t="s">
        <v>87</v>
      </c>
      <c r="G16" s="6" t="s">
        <v>86</v>
      </c>
      <c r="H16" s="5" t="str">
        <f>"000"</f>
        <v>000</v>
      </c>
      <c r="I16" s="4">
        <v>26</v>
      </c>
      <c r="J16" s="5" t="str">
        <f>"00"</f>
        <v>00</v>
      </c>
      <c r="K16" s="4">
        <v>219</v>
      </c>
      <c r="L16" s="5" t="str">
        <f>"000552"</f>
        <v>000552</v>
      </c>
      <c r="M16" s="4">
        <v>42770</v>
      </c>
      <c r="N16" s="5">
        <v>15</v>
      </c>
      <c r="O16" s="5" t="str">
        <f>"004523"</f>
        <v>004523</v>
      </c>
      <c r="P16" s="4">
        <v>43309</v>
      </c>
      <c r="Q16" s="7">
        <v>20.93092</v>
      </c>
      <c r="R16" s="7">
        <v>2.6701700000000002</v>
      </c>
      <c r="S16" s="7">
        <v>18.260750000000002</v>
      </c>
      <c r="T16" s="5">
        <v>152</v>
      </c>
      <c r="U16" s="4">
        <v>43315</v>
      </c>
      <c r="V16" s="5">
        <v>9480828222</v>
      </c>
      <c r="W16" s="6" t="s">
        <v>85</v>
      </c>
      <c r="X16" s="5" t="s">
        <v>29</v>
      </c>
      <c r="Y16" s="6" t="s">
        <v>30</v>
      </c>
      <c r="Z16" s="5" t="s">
        <v>43</v>
      </c>
      <c r="AA16" s="6" t="s">
        <v>42</v>
      </c>
      <c r="AB16" s="7">
        <v>0.2093092</v>
      </c>
      <c r="AD16" s="8"/>
      <c r="AF16" s="8"/>
      <c r="AG16" s="8"/>
    </row>
    <row r="17" spans="1:33" x14ac:dyDescent="0.2">
      <c r="A17" s="12">
        <v>4564</v>
      </c>
      <c r="B17" s="13" t="s">
        <v>28</v>
      </c>
      <c r="C17" s="13">
        <v>43318</v>
      </c>
      <c r="D17" s="5">
        <v>149</v>
      </c>
      <c r="E17" s="6" t="s">
        <v>47</v>
      </c>
      <c r="F17" s="5" t="s">
        <v>84</v>
      </c>
      <c r="G17" s="6" t="s">
        <v>83</v>
      </c>
      <c r="H17" s="5" t="str">
        <f>"000006"</f>
        <v>000006</v>
      </c>
      <c r="I17" s="4">
        <v>42826</v>
      </c>
      <c r="J17" s="5" t="str">
        <f>"000013"</f>
        <v>000013</v>
      </c>
      <c r="K17" s="4">
        <v>43203</v>
      </c>
      <c r="L17" s="5" t="str">
        <f>"000012"</f>
        <v>000012</v>
      </c>
      <c r="M17" s="4">
        <v>43203</v>
      </c>
      <c r="N17" s="5">
        <v>16</v>
      </c>
      <c r="O17" s="5" t="str">
        <f>"004446"</f>
        <v>004446</v>
      </c>
      <c r="P17" s="4">
        <v>43307</v>
      </c>
      <c r="Q17" s="7">
        <v>5.9956500000000004</v>
      </c>
      <c r="R17" s="7">
        <v>0.72728000000000004</v>
      </c>
      <c r="S17" s="7">
        <v>5.26837</v>
      </c>
      <c r="T17" s="5">
        <v>157</v>
      </c>
      <c r="U17" s="4">
        <v>43318</v>
      </c>
      <c r="V17" s="5">
        <v>9845046438</v>
      </c>
      <c r="W17" s="6" t="s">
        <v>82</v>
      </c>
      <c r="X17" s="5" t="s">
        <v>81</v>
      </c>
      <c r="Y17" s="6" t="s">
        <v>80</v>
      </c>
      <c r="Z17" s="5" t="s">
        <v>79</v>
      </c>
      <c r="AA17" s="6" t="s">
        <v>78</v>
      </c>
      <c r="AB17" s="7">
        <v>5.9956500000000003E-2</v>
      </c>
      <c r="AD17" s="8"/>
      <c r="AF17" s="8"/>
      <c r="AG17" s="8"/>
    </row>
    <row r="18" spans="1:33" x14ac:dyDescent="0.2">
      <c r="A18" s="12">
        <v>4874</v>
      </c>
      <c r="B18" s="13" t="s">
        <v>28</v>
      </c>
      <c r="C18" s="13">
        <v>43326</v>
      </c>
      <c r="D18" s="5">
        <v>149</v>
      </c>
      <c r="E18" s="6" t="s">
        <v>47</v>
      </c>
      <c r="F18" s="5" t="s">
        <v>77</v>
      </c>
      <c r="G18" s="6" t="s">
        <v>76</v>
      </c>
      <c r="H18" s="5" t="str">
        <f>"000190"</f>
        <v>000190</v>
      </c>
      <c r="I18" s="4">
        <v>42730</v>
      </c>
      <c r="J18" s="5" t="str">
        <f>"000255"</f>
        <v>000255</v>
      </c>
      <c r="K18" s="4">
        <v>42804</v>
      </c>
      <c r="L18" s="5" t="str">
        <f>"000633"</f>
        <v>000633</v>
      </c>
      <c r="M18" s="4">
        <v>42809</v>
      </c>
      <c r="N18" s="5">
        <v>16</v>
      </c>
      <c r="O18" s="5" t="str">
        <f>"005000"</f>
        <v>005000</v>
      </c>
      <c r="P18" s="4">
        <v>43320</v>
      </c>
      <c r="Q18" s="7">
        <v>3.3562599999999998</v>
      </c>
      <c r="R18" s="7">
        <v>0.44424000000000002</v>
      </c>
      <c r="S18" s="7">
        <v>2.9120200000000001</v>
      </c>
      <c r="T18" s="5">
        <v>170</v>
      </c>
      <c r="U18" s="4">
        <v>43326</v>
      </c>
      <c r="V18" s="5">
        <v>7829027781</v>
      </c>
      <c r="W18" s="6" t="s">
        <v>75</v>
      </c>
      <c r="X18" s="5" t="s">
        <v>74</v>
      </c>
      <c r="Y18" s="6" t="s">
        <v>73</v>
      </c>
      <c r="Z18" s="5" t="s">
        <v>43</v>
      </c>
      <c r="AA18" s="6" t="s">
        <v>42</v>
      </c>
      <c r="AB18" s="7">
        <v>3.3562599999999998E-2</v>
      </c>
      <c r="AD18" s="8"/>
      <c r="AF18" s="8"/>
      <c r="AG18" s="8"/>
    </row>
    <row r="19" spans="1:33" x14ac:dyDescent="0.2">
      <c r="A19" s="12">
        <v>4875</v>
      </c>
      <c r="B19" s="13" t="s">
        <v>28</v>
      </c>
      <c r="C19" s="13">
        <v>43326</v>
      </c>
      <c r="D19" s="5">
        <v>149</v>
      </c>
      <c r="E19" s="6" t="s">
        <v>47</v>
      </c>
      <c r="F19" s="5" t="s">
        <v>72</v>
      </c>
      <c r="G19" s="6" t="s">
        <v>71</v>
      </c>
      <c r="H19" s="5" t="str">
        <f>"000078"</f>
        <v>000078</v>
      </c>
      <c r="I19" s="4">
        <v>42513</v>
      </c>
      <c r="J19" s="5" t="str">
        <f>"000273"</f>
        <v>000273</v>
      </c>
      <c r="K19" s="4">
        <v>42815</v>
      </c>
      <c r="L19" s="5" t="str">
        <f>"000670"</f>
        <v>000670</v>
      </c>
      <c r="M19" s="4">
        <v>42816</v>
      </c>
      <c r="N19" s="5">
        <v>15</v>
      </c>
      <c r="O19" s="5" t="str">
        <f>"005002"</f>
        <v>005002</v>
      </c>
      <c r="P19" s="4">
        <v>43320</v>
      </c>
      <c r="Q19" s="7">
        <v>30.916689999999999</v>
      </c>
      <c r="R19" s="7">
        <v>4.3935599999999999</v>
      </c>
      <c r="S19" s="7">
        <v>26.523129999999998</v>
      </c>
      <c r="T19" s="5">
        <v>170</v>
      </c>
      <c r="U19" s="4">
        <v>43326</v>
      </c>
      <c r="V19" s="5">
        <v>9902103553</v>
      </c>
      <c r="W19" s="6" t="s">
        <v>70</v>
      </c>
      <c r="X19" s="5" t="s">
        <v>37</v>
      </c>
      <c r="Y19" s="6" t="s">
        <v>38</v>
      </c>
      <c r="Z19" s="5" t="s">
        <v>43</v>
      </c>
      <c r="AA19" s="6" t="s">
        <v>42</v>
      </c>
      <c r="AB19" s="7">
        <v>0.30916689999999997</v>
      </c>
      <c r="AD19" s="8"/>
      <c r="AF19" s="8"/>
      <c r="AG19" s="8"/>
    </row>
    <row r="20" spans="1:33" x14ac:dyDescent="0.2">
      <c r="A20" s="12">
        <v>4876</v>
      </c>
      <c r="B20" s="13" t="s">
        <v>28</v>
      </c>
      <c r="C20" s="13">
        <v>43326</v>
      </c>
      <c r="D20" s="5">
        <v>149</v>
      </c>
      <c r="E20" s="6" t="s">
        <v>47</v>
      </c>
      <c r="F20" s="5" t="s">
        <v>69</v>
      </c>
      <c r="G20" s="6" t="s">
        <v>68</v>
      </c>
      <c r="H20" s="5" t="str">
        <f>"000080"</f>
        <v>000080</v>
      </c>
      <c r="I20" s="4">
        <v>42513</v>
      </c>
      <c r="J20" s="5" t="str">
        <f>"000272"</f>
        <v>000272</v>
      </c>
      <c r="K20" s="4">
        <v>42815</v>
      </c>
      <c r="L20" s="5" t="str">
        <f>"000671"</f>
        <v>000671</v>
      </c>
      <c r="M20" s="4">
        <v>42816</v>
      </c>
      <c r="N20" s="5">
        <v>15</v>
      </c>
      <c r="O20" s="5" t="str">
        <f>"005003"</f>
        <v>005003</v>
      </c>
      <c r="P20" s="4">
        <v>43320</v>
      </c>
      <c r="Q20" s="7">
        <v>31.33061</v>
      </c>
      <c r="R20" s="7">
        <v>4.44034</v>
      </c>
      <c r="S20" s="7">
        <v>26.890270000000001</v>
      </c>
      <c r="T20" s="5">
        <v>170</v>
      </c>
      <c r="U20" s="4">
        <v>43326</v>
      </c>
      <c r="V20" s="5">
        <v>9902103553</v>
      </c>
      <c r="W20" s="6" t="s">
        <v>65</v>
      </c>
      <c r="X20" s="5" t="s">
        <v>37</v>
      </c>
      <c r="Y20" s="6" t="s">
        <v>38</v>
      </c>
      <c r="Z20" s="5" t="s">
        <v>43</v>
      </c>
      <c r="AA20" s="6" t="s">
        <v>42</v>
      </c>
      <c r="AB20" s="7">
        <v>0.31330609999999998</v>
      </c>
      <c r="AD20" s="8"/>
      <c r="AF20" s="8"/>
      <c r="AG20" s="8"/>
    </row>
    <row r="21" spans="1:33" x14ac:dyDescent="0.2">
      <c r="A21" s="12">
        <v>4877</v>
      </c>
      <c r="B21" s="13" t="s">
        <v>28</v>
      </c>
      <c r="C21" s="13">
        <v>43326</v>
      </c>
      <c r="D21" s="5">
        <v>149</v>
      </c>
      <c r="E21" s="6" t="s">
        <v>47</v>
      </c>
      <c r="F21" s="5" t="s">
        <v>67</v>
      </c>
      <c r="G21" s="6" t="s">
        <v>66</v>
      </c>
      <c r="H21" s="5" t="str">
        <f>"000079"</f>
        <v>000079</v>
      </c>
      <c r="I21" s="4">
        <v>42513</v>
      </c>
      <c r="J21" s="5" t="str">
        <f>"000271"</f>
        <v>000271</v>
      </c>
      <c r="K21" s="4">
        <v>42825</v>
      </c>
      <c r="L21" s="5" t="str">
        <f>"000672"</f>
        <v>000672</v>
      </c>
      <c r="M21" s="4">
        <v>42816</v>
      </c>
      <c r="N21" s="5">
        <v>15</v>
      </c>
      <c r="O21" s="5" t="str">
        <f>"005005"</f>
        <v>005005</v>
      </c>
      <c r="P21" s="4">
        <v>43320</v>
      </c>
      <c r="Q21" s="7">
        <v>31.217849999999999</v>
      </c>
      <c r="R21" s="7">
        <v>4.4275900000000004</v>
      </c>
      <c r="S21" s="7">
        <v>26.79026</v>
      </c>
      <c r="T21" s="5">
        <v>170</v>
      </c>
      <c r="U21" s="4">
        <v>43326</v>
      </c>
      <c r="V21" s="5">
        <v>9902103553</v>
      </c>
      <c r="W21" s="6" t="s">
        <v>65</v>
      </c>
      <c r="X21" s="5" t="s">
        <v>37</v>
      </c>
      <c r="Y21" s="6" t="s">
        <v>38</v>
      </c>
      <c r="Z21" s="5" t="s">
        <v>43</v>
      </c>
      <c r="AA21" s="6" t="s">
        <v>42</v>
      </c>
      <c r="AB21" s="7">
        <v>0.31217849999999997</v>
      </c>
      <c r="AD21" s="8"/>
      <c r="AF21" s="8"/>
      <c r="AG21" s="8"/>
    </row>
    <row r="22" spans="1:33" x14ac:dyDescent="0.2">
      <c r="A22" s="12">
        <v>4878</v>
      </c>
      <c r="B22" s="13" t="s">
        <v>28</v>
      </c>
      <c r="C22" s="13">
        <v>43326</v>
      </c>
      <c r="D22" s="5">
        <v>149</v>
      </c>
      <c r="E22" s="6" t="s">
        <v>47</v>
      </c>
      <c r="F22" s="5" t="s">
        <v>46</v>
      </c>
      <c r="G22" s="6" t="s">
        <v>64</v>
      </c>
      <c r="H22" s="5" t="str">
        <f>"000089"</f>
        <v>000089</v>
      </c>
      <c r="I22" s="4">
        <v>42850</v>
      </c>
      <c r="J22" s="5" t="str">
        <f>"000020"</f>
        <v>000020</v>
      </c>
      <c r="K22" s="4">
        <v>42999</v>
      </c>
      <c r="L22" s="5" t="str">
        <f>"000065"</f>
        <v>000065</v>
      </c>
      <c r="M22" s="4">
        <v>42999</v>
      </c>
      <c r="N22" s="5">
        <v>17</v>
      </c>
      <c r="O22" s="5" t="str">
        <f>"004968"</f>
        <v>004968</v>
      </c>
      <c r="P22" s="4">
        <v>43320</v>
      </c>
      <c r="Q22" s="7">
        <v>10.313499999999999</v>
      </c>
      <c r="R22" s="7">
        <v>0.95913000000000004</v>
      </c>
      <c r="S22" s="7">
        <v>9.3543699999999994</v>
      </c>
      <c r="T22" s="5">
        <v>171</v>
      </c>
      <c r="U22" s="4">
        <v>43326</v>
      </c>
      <c r="V22" s="5">
        <v>9448045847</v>
      </c>
      <c r="W22" s="6" t="s">
        <v>63</v>
      </c>
      <c r="X22" s="5" t="s">
        <v>35</v>
      </c>
      <c r="Y22" s="6" t="s">
        <v>34</v>
      </c>
      <c r="Z22" s="5" t="s">
        <v>43</v>
      </c>
      <c r="AA22" s="6" t="s">
        <v>42</v>
      </c>
      <c r="AB22" s="7">
        <v>0.10313499999999999</v>
      </c>
      <c r="AD22" s="8"/>
      <c r="AF22" s="8"/>
      <c r="AG22" s="8"/>
    </row>
    <row r="23" spans="1:33" x14ac:dyDescent="0.2">
      <c r="A23" s="12">
        <v>4879</v>
      </c>
      <c r="B23" s="13" t="s">
        <v>28</v>
      </c>
      <c r="C23" s="13">
        <v>43326</v>
      </c>
      <c r="D23" s="5">
        <v>149</v>
      </c>
      <c r="E23" s="6" t="s">
        <v>47</v>
      </c>
      <c r="F23" s="5" t="s">
        <v>62</v>
      </c>
      <c r="G23" s="6" t="s">
        <v>61</v>
      </c>
      <c r="H23" s="5" t="str">
        <f>"000090"</f>
        <v>000090</v>
      </c>
      <c r="I23" s="4">
        <v>42850</v>
      </c>
      <c r="J23" s="5" t="str">
        <f>"000021"</f>
        <v>000021</v>
      </c>
      <c r="K23" s="4">
        <v>42999</v>
      </c>
      <c r="L23" s="5" t="str">
        <f>"000066"</f>
        <v>000066</v>
      </c>
      <c r="M23" s="4">
        <v>42999</v>
      </c>
      <c r="N23" s="5">
        <v>17</v>
      </c>
      <c r="O23" s="5" t="str">
        <f>"004969"</f>
        <v>004969</v>
      </c>
      <c r="P23" s="4">
        <v>43320</v>
      </c>
      <c r="Q23" s="7">
        <v>7.6620400000000002</v>
      </c>
      <c r="R23" s="7">
        <v>0.71255999999999997</v>
      </c>
      <c r="S23" s="7">
        <v>6.9494800000000003</v>
      </c>
      <c r="T23" s="5">
        <v>171</v>
      </c>
      <c r="U23" s="4">
        <v>43326</v>
      </c>
      <c r="V23" s="5">
        <v>9448045847</v>
      </c>
      <c r="W23" s="6" t="s">
        <v>60</v>
      </c>
      <c r="X23" s="5" t="s">
        <v>35</v>
      </c>
      <c r="Y23" s="6" t="s">
        <v>34</v>
      </c>
      <c r="Z23" s="5" t="s">
        <v>43</v>
      </c>
      <c r="AA23" s="6" t="s">
        <v>42</v>
      </c>
      <c r="AB23" s="7">
        <v>7.6620400000000005E-2</v>
      </c>
      <c r="AD23" s="8"/>
      <c r="AF23" s="8"/>
      <c r="AG23" s="8"/>
    </row>
    <row r="24" spans="1:33" x14ac:dyDescent="0.2">
      <c r="A24" s="12">
        <v>4880</v>
      </c>
      <c r="B24" s="13" t="s">
        <v>28</v>
      </c>
      <c r="C24" s="13">
        <v>43326</v>
      </c>
      <c r="D24" s="5">
        <v>149</v>
      </c>
      <c r="E24" s="6" t="s">
        <v>47</v>
      </c>
      <c r="F24" s="5" t="s">
        <v>50</v>
      </c>
      <c r="G24" s="6" t="s">
        <v>59</v>
      </c>
      <c r="H24" s="5" t="str">
        <f>"000083"</f>
        <v>000083</v>
      </c>
      <c r="I24" s="4">
        <v>43035</v>
      </c>
      <c r="J24" s="5" t="str">
        <f>"000040"</f>
        <v>000040</v>
      </c>
      <c r="K24" s="4">
        <v>43035</v>
      </c>
      <c r="L24" s="5" t="str">
        <f>"000103"</f>
        <v>000103</v>
      </c>
      <c r="M24" s="4">
        <v>43035</v>
      </c>
      <c r="N24" s="5">
        <v>17</v>
      </c>
      <c r="O24" s="5" t="str">
        <f>"005032"</f>
        <v>005032</v>
      </c>
      <c r="P24" s="4">
        <v>43321</v>
      </c>
      <c r="Q24" s="7">
        <v>8.2870600000000003</v>
      </c>
      <c r="R24" s="7">
        <v>0.77068000000000003</v>
      </c>
      <c r="S24" s="7">
        <v>7.5163799999999998</v>
      </c>
      <c r="T24" s="5">
        <v>171</v>
      </c>
      <c r="U24" s="4">
        <v>43326</v>
      </c>
      <c r="V24" s="5">
        <v>8951223277</v>
      </c>
      <c r="W24" s="6" t="s">
        <v>48</v>
      </c>
      <c r="X24" s="5" t="s">
        <v>35</v>
      </c>
      <c r="Y24" s="6" t="s">
        <v>34</v>
      </c>
      <c r="Z24" s="5" t="s">
        <v>43</v>
      </c>
      <c r="AA24" s="6" t="s">
        <v>42</v>
      </c>
      <c r="AB24" s="7">
        <v>8.2870600000000003E-2</v>
      </c>
      <c r="AD24" s="8"/>
      <c r="AF24" s="8"/>
      <c r="AG24" s="8"/>
    </row>
    <row r="25" spans="1:33" x14ac:dyDescent="0.2">
      <c r="A25" s="12">
        <v>7024</v>
      </c>
      <c r="B25" s="13" t="s">
        <v>39</v>
      </c>
      <c r="C25" s="13">
        <v>43403</v>
      </c>
      <c r="D25" s="5">
        <v>149</v>
      </c>
      <c r="E25" s="6" t="s">
        <v>47</v>
      </c>
      <c r="F25" s="5" t="s">
        <v>58</v>
      </c>
      <c r="G25" s="6" t="s">
        <v>57</v>
      </c>
      <c r="H25" s="5" t="str">
        <f>"000343"</f>
        <v>000343</v>
      </c>
      <c r="I25" s="4">
        <v>42802</v>
      </c>
      <c r="J25" s="5" t="str">
        <f>"000021"</f>
        <v>000021</v>
      </c>
      <c r="K25" s="4">
        <v>42860</v>
      </c>
      <c r="L25" s="5" t="str">
        <f>"000033"</f>
        <v>000033</v>
      </c>
      <c r="M25" s="4">
        <v>42873</v>
      </c>
      <c r="N25" s="5">
        <v>17</v>
      </c>
      <c r="O25" s="5" t="str">
        <f>"006757"</f>
        <v>006757</v>
      </c>
      <c r="P25" s="4">
        <v>43389</v>
      </c>
      <c r="Q25" s="7">
        <v>9.7389100000000006</v>
      </c>
      <c r="R25" s="7">
        <v>1.20546</v>
      </c>
      <c r="S25" s="7">
        <v>8.5334500000000002</v>
      </c>
      <c r="T25" s="5">
        <v>255</v>
      </c>
      <c r="U25" s="4">
        <v>43403</v>
      </c>
      <c r="V25" s="5">
        <v>9481544777</v>
      </c>
      <c r="W25" s="6" t="s">
        <v>56</v>
      </c>
      <c r="X25" s="5" t="s">
        <v>29</v>
      </c>
      <c r="Y25" s="6" t="s">
        <v>30</v>
      </c>
      <c r="Z25" s="5" t="s">
        <v>43</v>
      </c>
      <c r="AA25" s="6" t="s">
        <v>42</v>
      </c>
      <c r="AB25" s="7">
        <f>Q25/100</f>
        <v>9.7389100000000006E-2</v>
      </c>
      <c r="AD25" s="8"/>
      <c r="AF25" s="8"/>
      <c r="AG25" s="8"/>
    </row>
    <row r="26" spans="1:33" x14ac:dyDescent="0.2">
      <c r="A26" s="12">
        <v>7025</v>
      </c>
      <c r="B26" s="13" t="s">
        <v>39</v>
      </c>
      <c r="C26" s="13">
        <v>43403</v>
      </c>
      <c r="D26" s="5">
        <v>149</v>
      </c>
      <c r="E26" s="6" t="s">
        <v>47</v>
      </c>
      <c r="F26" s="5" t="s">
        <v>55</v>
      </c>
      <c r="G26" s="6" t="s">
        <v>54</v>
      </c>
      <c r="H26" s="5" t="str">
        <f>"000359"</f>
        <v>000359</v>
      </c>
      <c r="I26" s="4">
        <v>42816</v>
      </c>
      <c r="J26" s="5" t="str">
        <f>"000020"</f>
        <v>000020</v>
      </c>
      <c r="K26" s="4">
        <v>42860</v>
      </c>
      <c r="L26" s="5" t="str">
        <f>"000039"</f>
        <v>000039</v>
      </c>
      <c r="M26" s="4">
        <v>42874</v>
      </c>
      <c r="N26" s="5">
        <v>17</v>
      </c>
      <c r="O26" s="5" t="str">
        <f>"006758"</f>
        <v>006758</v>
      </c>
      <c r="P26" s="4">
        <v>43389</v>
      </c>
      <c r="Q26" s="7">
        <v>9.3184900000000006</v>
      </c>
      <c r="R26" s="7">
        <v>1.1079600000000001</v>
      </c>
      <c r="S26" s="7">
        <v>8.2105300000000003</v>
      </c>
      <c r="T26" s="5">
        <v>255</v>
      </c>
      <c r="U26" s="4">
        <v>43403</v>
      </c>
      <c r="V26" s="5">
        <v>9480828222</v>
      </c>
      <c r="W26" s="6" t="s">
        <v>51</v>
      </c>
      <c r="X26" s="5" t="s">
        <v>29</v>
      </c>
      <c r="Y26" s="6" t="s">
        <v>30</v>
      </c>
      <c r="Z26" s="5" t="s">
        <v>43</v>
      </c>
      <c r="AA26" s="6" t="s">
        <v>42</v>
      </c>
      <c r="AB26" s="7">
        <f>Q26/100</f>
        <v>9.3184900000000001E-2</v>
      </c>
      <c r="AD26" s="8"/>
      <c r="AF26" s="8"/>
      <c r="AG26" s="8"/>
    </row>
    <row r="27" spans="1:33" x14ac:dyDescent="0.2">
      <c r="A27" s="12">
        <v>7258</v>
      </c>
      <c r="B27" s="13" t="s">
        <v>40</v>
      </c>
      <c r="C27" s="13">
        <v>43420</v>
      </c>
      <c r="D27" s="5">
        <v>149</v>
      </c>
      <c r="E27" s="6" t="s">
        <v>47</v>
      </c>
      <c r="F27" s="5" t="s">
        <v>53</v>
      </c>
      <c r="G27" s="6" t="s">
        <v>52</v>
      </c>
      <c r="H27" s="5" t="str">
        <f>"000358"</f>
        <v>000358</v>
      </c>
      <c r="I27" s="4">
        <v>42816</v>
      </c>
      <c r="J27" s="5" t="str">
        <f>"000011"</f>
        <v>000011</v>
      </c>
      <c r="K27" s="4">
        <v>42940</v>
      </c>
      <c r="L27" s="5" t="str">
        <f>"000"</f>
        <v>000</v>
      </c>
      <c r="M27" s="4">
        <v>40</v>
      </c>
      <c r="N27" s="5">
        <v>17</v>
      </c>
      <c r="O27" s="5" t="str">
        <f>"007252"</f>
        <v>007252</v>
      </c>
      <c r="P27" s="4">
        <v>43407</v>
      </c>
      <c r="Q27" s="7">
        <v>13.951129999999999</v>
      </c>
      <c r="R27" s="7">
        <v>1.7764800000000001</v>
      </c>
      <c r="S27" s="7">
        <v>12.17465</v>
      </c>
      <c r="T27" s="5">
        <v>266</v>
      </c>
      <c r="U27" s="4">
        <v>43420</v>
      </c>
      <c r="V27" s="5">
        <v>9900003271</v>
      </c>
      <c r="W27" s="6" t="s">
        <v>51</v>
      </c>
      <c r="X27" s="5" t="s">
        <v>29</v>
      </c>
      <c r="Y27" s="6" t="s">
        <v>30</v>
      </c>
      <c r="Z27" s="5" t="s">
        <v>43</v>
      </c>
      <c r="AA27" s="6" t="s">
        <v>42</v>
      </c>
      <c r="AB27" s="7">
        <f>Q27/100</f>
        <v>0.1395113</v>
      </c>
      <c r="AD27" s="8"/>
      <c r="AF27" s="8"/>
      <c r="AG27" s="8"/>
    </row>
    <row r="28" spans="1:33" x14ac:dyDescent="0.2">
      <c r="A28" s="12">
        <v>7577</v>
      </c>
      <c r="B28" s="13" t="s">
        <v>41</v>
      </c>
      <c r="C28" s="13">
        <v>43437</v>
      </c>
      <c r="D28" s="5">
        <v>149</v>
      </c>
      <c r="E28" s="6" t="s">
        <v>47</v>
      </c>
      <c r="F28" s="5" t="s">
        <v>50</v>
      </c>
      <c r="G28" s="6" t="s">
        <v>49</v>
      </c>
      <c r="H28" s="5" t="str">
        <f>"000083"</f>
        <v>000083</v>
      </c>
      <c r="I28" s="4">
        <v>43035</v>
      </c>
      <c r="J28" s="5" t="str">
        <f>"000116"</f>
        <v>000116</v>
      </c>
      <c r="K28" s="4">
        <v>43139</v>
      </c>
      <c r="L28" s="5" t="str">
        <f>"000254"</f>
        <v>000254</v>
      </c>
      <c r="M28" s="4">
        <v>43139</v>
      </c>
      <c r="N28" s="5">
        <v>17</v>
      </c>
      <c r="O28" s="5" t="str">
        <f>"007506"</f>
        <v>007506</v>
      </c>
      <c r="P28" s="4">
        <v>43426</v>
      </c>
      <c r="Q28" s="7">
        <v>3.2065399999999999</v>
      </c>
      <c r="R28" s="7">
        <v>0.30913000000000002</v>
      </c>
      <c r="S28" s="7">
        <v>2.8974099999999998</v>
      </c>
      <c r="T28" s="5">
        <v>280</v>
      </c>
      <c r="U28" s="4">
        <v>43437</v>
      </c>
      <c r="V28" s="5">
        <v>8951223277</v>
      </c>
      <c r="W28" s="6" t="s">
        <v>48</v>
      </c>
      <c r="X28" s="5" t="s">
        <v>35</v>
      </c>
      <c r="Y28" s="6" t="s">
        <v>34</v>
      </c>
      <c r="Z28" s="5" t="s">
        <v>43</v>
      </c>
      <c r="AA28" s="6" t="s">
        <v>42</v>
      </c>
      <c r="AB28" s="7">
        <f>Q28/100</f>
        <v>3.2065400000000001E-2</v>
      </c>
      <c r="AD28" s="8"/>
      <c r="AF28" s="8"/>
      <c r="AG28" s="8"/>
    </row>
    <row r="29" spans="1:33" x14ac:dyDescent="0.2">
      <c r="A29" s="12">
        <v>7925</v>
      </c>
      <c r="B29" s="13" t="s">
        <v>41</v>
      </c>
      <c r="C29" s="13">
        <v>43454</v>
      </c>
      <c r="D29" s="5">
        <v>149</v>
      </c>
      <c r="E29" s="6" t="s">
        <v>47</v>
      </c>
      <c r="F29" s="5" t="s">
        <v>46</v>
      </c>
      <c r="G29" s="6" t="s">
        <v>45</v>
      </c>
      <c r="H29" s="5" t="str">
        <f>"000089"</f>
        <v>000089</v>
      </c>
      <c r="I29" s="4">
        <v>42850</v>
      </c>
      <c r="J29" s="5" t="str">
        <f>"000020"</f>
        <v>000020</v>
      </c>
      <c r="K29" s="4">
        <v>42999</v>
      </c>
      <c r="L29" s="5" t="str">
        <f>"000065"</f>
        <v>000065</v>
      </c>
      <c r="M29" s="4">
        <v>42999</v>
      </c>
      <c r="N29" s="5">
        <v>17</v>
      </c>
      <c r="O29" s="5" t="str">
        <f>"004968"</f>
        <v>004968</v>
      </c>
      <c r="P29" s="4">
        <v>43320</v>
      </c>
      <c r="Q29" s="7">
        <v>8.8658999999999999</v>
      </c>
      <c r="R29" s="7">
        <v>0.84450999999999998</v>
      </c>
      <c r="S29" s="7">
        <v>8.0213900000000002</v>
      </c>
      <c r="T29" s="5">
        <v>298</v>
      </c>
      <c r="U29" s="4">
        <v>43454</v>
      </c>
      <c r="V29" s="5">
        <v>9448045847</v>
      </c>
      <c r="W29" s="6" t="s">
        <v>44</v>
      </c>
      <c r="X29" s="5" t="s">
        <v>35</v>
      </c>
      <c r="Y29" s="6" t="s">
        <v>34</v>
      </c>
      <c r="Z29" s="5" t="s">
        <v>43</v>
      </c>
      <c r="AA29" s="6" t="s">
        <v>42</v>
      </c>
      <c r="AB29" s="7">
        <f>Q29/100</f>
        <v>8.8659000000000002E-2</v>
      </c>
      <c r="AD29" s="8"/>
      <c r="AF29" s="8"/>
      <c r="AG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2019-01-17T09:26:44Z</dcterms:modified>
</cp:coreProperties>
</file>