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9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J2" i="1"/>
  <c r="L2" i="1"/>
  <c r="O2" i="1"/>
  <c r="H3" i="1"/>
  <c r="J3" i="1"/>
  <c r="L3" i="1"/>
  <c r="O3" i="1"/>
  <c r="H4" i="1"/>
  <c r="J4" i="1"/>
  <c r="L4" i="1"/>
  <c r="O4" i="1"/>
  <c r="H5" i="1"/>
  <c r="J5" i="1"/>
  <c r="L5" i="1"/>
  <c r="O5" i="1"/>
  <c r="H6" i="1"/>
  <c r="J6" i="1"/>
  <c r="L6" i="1"/>
  <c r="O6" i="1"/>
  <c r="H7" i="1"/>
  <c r="J7" i="1"/>
  <c r="L7" i="1"/>
  <c r="O7" i="1"/>
  <c r="H8" i="1"/>
  <c r="J8" i="1"/>
  <c r="L8" i="1"/>
  <c r="O8" i="1"/>
  <c r="H9" i="1"/>
  <c r="J9" i="1"/>
  <c r="L9" i="1"/>
  <c r="O9" i="1"/>
  <c r="H10" i="1"/>
  <c r="J10" i="1"/>
  <c r="L10" i="1"/>
  <c r="O10" i="1"/>
  <c r="H11" i="1"/>
  <c r="J11" i="1"/>
  <c r="L11" i="1"/>
  <c r="O11" i="1"/>
  <c r="H12" i="1"/>
  <c r="J12" i="1"/>
  <c r="L12" i="1"/>
  <c r="O12" i="1"/>
  <c r="H13" i="1"/>
  <c r="J13" i="1"/>
  <c r="L13" i="1"/>
  <c r="O13" i="1"/>
  <c r="H14" i="1"/>
  <c r="J14" i="1"/>
  <c r="L14" i="1"/>
  <c r="O14" i="1"/>
  <c r="H15" i="1"/>
  <c r="J15" i="1"/>
  <c r="L15" i="1"/>
  <c r="O15" i="1"/>
  <c r="H16" i="1"/>
  <c r="J16" i="1"/>
  <c r="L16" i="1"/>
  <c r="O16" i="1"/>
  <c r="H17" i="1"/>
  <c r="J17" i="1"/>
  <c r="L17" i="1"/>
  <c r="O17" i="1"/>
  <c r="H18" i="1"/>
  <c r="J18" i="1"/>
  <c r="L18" i="1"/>
  <c r="O18" i="1"/>
  <c r="H19" i="1"/>
  <c r="J19" i="1"/>
  <c r="L19" i="1"/>
  <c r="O19" i="1"/>
  <c r="H20" i="1"/>
  <c r="J20" i="1"/>
  <c r="L20" i="1"/>
  <c r="O20" i="1"/>
  <c r="H21" i="1"/>
  <c r="J21" i="1"/>
  <c r="L21" i="1"/>
  <c r="O21" i="1"/>
  <c r="H22" i="1"/>
  <c r="J22" i="1"/>
  <c r="L22" i="1"/>
  <c r="O22" i="1"/>
  <c r="H23" i="1"/>
  <c r="J23" i="1"/>
  <c r="L23" i="1"/>
  <c r="O23" i="1"/>
  <c r="H24" i="1"/>
  <c r="J24" i="1"/>
  <c r="L24" i="1"/>
  <c r="O24" i="1"/>
  <c r="AB24" i="1"/>
  <c r="H25" i="1"/>
  <c r="J25" i="1"/>
  <c r="L25" i="1"/>
  <c r="O25" i="1"/>
  <c r="AB25" i="1"/>
  <c r="H26" i="1"/>
  <c r="J26" i="1"/>
  <c r="L26" i="1"/>
  <c r="O26" i="1"/>
  <c r="AB26" i="1"/>
  <c r="H27" i="1"/>
  <c r="J27" i="1"/>
  <c r="L27" i="1"/>
  <c r="O27" i="1"/>
  <c r="AB27" i="1"/>
  <c r="H28" i="1"/>
  <c r="J28" i="1"/>
  <c r="L28" i="1"/>
  <c r="O28" i="1"/>
  <c r="AB28" i="1"/>
  <c r="H29" i="1"/>
  <c r="J29" i="1"/>
  <c r="L29" i="1"/>
  <c r="O29" i="1"/>
  <c r="AB29" i="1"/>
  <c r="H30" i="1"/>
  <c r="J30" i="1"/>
  <c r="L30" i="1"/>
  <c r="O30" i="1"/>
  <c r="AB30" i="1"/>
  <c r="H31" i="1"/>
  <c r="J31" i="1"/>
  <c r="L31" i="1"/>
  <c r="O31" i="1"/>
  <c r="AB31" i="1"/>
  <c r="H32" i="1"/>
  <c r="J32" i="1"/>
  <c r="L32" i="1"/>
  <c r="O32" i="1"/>
  <c r="AB32" i="1"/>
  <c r="H33" i="1"/>
  <c r="J33" i="1"/>
  <c r="L33" i="1"/>
  <c r="O33" i="1"/>
  <c r="AB33" i="1"/>
  <c r="H34" i="1"/>
  <c r="J34" i="1"/>
  <c r="L34" i="1"/>
  <c r="O34" i="1"/>
  <c r="AB34" i="1"/>
</calcChain>
</file>

<file path=xl/sharedStrings.xml><?xml version="1.0" encoding="utf-8"?>
<sst xmlns="http://schemas.openxmlformats.org/spreadsheetml/2006/main" count="325" uniqueCount="132">
  <si>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</si>
  <si>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</si>
  <si>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</si>
  <si>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</si>
  <si>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</si>
  <si>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</si>
  <si>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</si>
  <si>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</si>
  <si>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</si>
  <si>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</si>
  <si>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</si>
  <si>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</si>
  <si>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</si>
  <si>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</si>
  <si>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</si>
  <si>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</si>
  <si>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</si>
  <si>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</si>
  <si>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</si>
  <si>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</si>
  <si>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</si>
  <si>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</si>
  <si>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</si>
  <si>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</si>
  <si>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</si>
  <si>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</si>
  <si>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</si>
  <si>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</si>
  <si>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August</t>
  </si>
  <si>
    <t>P1771</t>
  </si>
  <si>
    <t>Zone Works - POW Works</t>
  </si>
  <si>
    <t>July</t>
  </si>
  <si>
    <t>P0300</t>
  </si>
  <si>
    <t>M and R to Street Lights - Replacement of Burnt Bulbs etc. (Package)</t>
  </si>
  <si>
    <t>May</t>
  </si>
  <si>
    <t>Water Supply New Areas</t>
  </si>
  <si>
    <t>P1802</t>
  </si>
  <si>
    <t>June</t>
  </si>
  <si>
    <t>P3158</t>
  </si>
  <si>
    <t>SIP Infrastructure Project works</t>
  </si>
  <si>
    <t>ddo313</t>
  </si>
  <si>
    <t xml:space="preserve"> Chief Engineer SWD Central Zone</t>
  </si>
  <si>
    <t>October</t>
  </si>
  <si>
    <t>November</t>
  </si>
  <si>
    <t>Nagarothana Works</t>
  </si>
  <si>
    <t>P3106</t>
  </si>
  <si>
    <t>April</t>
  </si>
  <si>
    <t>Development of Backward regions of Muncipal area under BBMP limits</t>
  </si>
  <si>
    <t>P3071</t>
  </si>
  <si>
    <t xml:space="preserve"> Executive Engineer Electrical Mahadevapura Zone</t>
  </si>
  <si>
    <t>ddo365</t>
  </si>
  <si>
    <t>Special Development works in 7 CMC and 1 TMC area in BBMP</t>
  </si>
  <si>
    <t>P3089</t>
  </si>
  <si>
    <t xml:space="preserve"> Assistant Executive Engineer Marathalli Subdivision Mahadevapura Zone</t>
  </si>
  <si>
    <t>ddo361</t>
  </si>
  <si>
    <t>B T RAVIKUMAR</t>
  </si>
  <si>
    <t>Improvements to road from Ambalipura main road to Sarjapura main road via Ganesha Temple and Krishna lilac apartment road in ward no 150</t>
  </si>
  <si>
    <t>150-16-000022</t>
  </si>
  <si>
    <t>Bellanduru</t>
  </si>
  <si>
    <t>Emergency Reserve Fund</t>
  </si>
  <si>
    <t>P0541</t>
  </si>
  <si>
    <t>The Executive Engineer-5</t>
  </si>
  <si>
    <t>Repairs of UGD pipelines and Man Holes from Sarjapura main road Sagar Delux Hotel up to GRA Towers of ward no 150.</t>
  </si>
  <si>
    <t>150-18-000002</t>
  </si>
  <si>
    <t>Repairs of Road and Drains from  Sarjapura main road Sagar Delux Hotel up to GRA Towers of ward no 150</t>
  </si>
  <si>
    <t>150-18-000003</t>
  </si>
  <si>
    <t>B G Srinivasa</t>
  </si>
  <si>
    <t>Construction of RCC U shape drain to SWD near Ambalipura tank   ward no-150</t>
  </si>
  <si>
    <t>150-18-000005</t>
  </si>
  <si>
    <t>N Shivakumar</t>
  </si>
  <si>
    <t>Construction of RCC U shape drain to SWD BH-628 Kaikondanahalli tank to sowl tank at ward no 150</t>
  </si>
  <si>
    <t>150-18-000007</t>
  </si>
  <si>
    <t>M Suresh</t>
  </si>
  <si>
    <t>Water Supply through Tankers at Ward No150</t>
  </si>
  <si>
    <t>150-17-000011</t>
  </si>
  <si>
    <t>G Venkatesh</t>
  </si>
  <si>
    <t>Improvements to road from Anjanadri School to Chikkabellandur road and Hill top layout at Doddakannalli in wno150</t>
  </si>
  <si>
    <t>150-16-000028</t>
  </si>
  <si>
    <t>G L Yadugiri</t>
  </si>
  <si>
    <t>Construction of RCC U shape drain to SWD BH-625 Haralur tank to Kasavanahalli tank at ward no-150</t>
  </si>
  <si>
    <t>150-18-000008</t>
  </si>
  <si>
    <t xml:space="preserve">D THIMMARAYAPPA </t>
  </si>
  <si>
    <t>Repairs to Culverts and Drains in Ward No150</t>
  </si>
  <si>
    <t>150-16-000013</t>
  </si>
  <si>
    <t>B T Ravikumar</t>
  </si>
  <si>
    <t>Improvements to road from Haraluru main road to KBR residency apartment road (Ambalipura residency road) in ward no 150</t>
  </si>
  <si>
    <t>150-16-000018</t>
  </si>
  <si>
    <t xml:space="preserve">Karthik Electricals </t>
  </si>
  <si>
    <t>Maintenance of street lights from Benganhalli Flyover to Agara flyover including service roads, underpasses and flyover in outer ring road in Mahadevapura</t>
  </si>
  <si>
    <t>150-17-000001</t>
  </si>
  <si>
    <t>M/s New Basavashree Electricals,</t>
  </si>
  <si>
    <t>Operation and maintanance of street light fittings in ward no 150 bellanduru Mahadevapura Zone M01</t>
  </si>
  <si>
    <t>150-16-000001</t>
  </si>
  <si>
    <t>N S PRASAD</t>
  </si>
  <si>
    <t>Providing drains at Devarabisanahalli in Ward No 150 Bellandur</t>
  </si>
  <si>
    <t>150-16-000033</t>
  </si>
  <si>
    <t>SR GANESH</t>
  </si>
  <si>
    <t>Construction of Bridge at Yamallur and Belladur villiage on down stream of Bellandur lake waste weir</t>
  </si>
  <si>
    <t>150-11-000025</t>
  </si>
  <si>
    <t>V. VENKATESH</t>
  </si>
  <si>
    <t>Sinking of borewell and fixing submersible pumpset and Electrification with pipe line in Ward No 150</t>
  </si>
  <si>
    <t>150-17-000019</t>
  </si>
  <si>
    <t>V VENKATESH</t>
  </si>
  <si>
    <t>Annual Maintenance of Sub mersible Motors and Pumpsets in Ward No150</t>
  </si>
  <si>
    <t>150-17-000008</t>
  </si>
  <si>
    <t>Annual Maintenance of Water Supply pipe lines in Ward No150</t>
  </si>
  <si>
    <t>150-17-000009</t>
  </si>
  <si>
    <t xml:space="preserve">N V MOHAN M/S NVR INFRASTRUCTURES </t>
  </si>
  <si>
    <t>Improvements to drains in Haraluru near Murali House in Ward No 150</t>
  </si>
  <si>
    <t>150-16-000002</t>
  </si>
  <si>
    <t>Veera Vasu</t>
  </si>
  <si>
    <t>Construction of RCC U shape drain to SWD BH-627 Kasavanahalli tank to Kaikondanahalli at ward no-150</t>
  </si>
  <si>
    <t>150-18-000006</t>
  </si>
  <si>
    <t>M/S KRIDL</t>
  </si>
  <si>
    <t>Improvements to roads and drains from Anjaneya Temple to Sitappa House, Shekar House and Doddamuniyappa House road behind Govt School at B.Nagasandra in Ward No 150</t>
  </si>
  <si>
    <t>150-17-000025</t>
  </si>
  <si>
    <t>The Executive Engineer-5,</t>
  </si>
  <si>
    <t>Improvements to roads and drains from Srirama Temple to Narayanappa House, Chandrappa House and Vasvani Appartment Road at Challaghatta in Ward No 150</t>
  </si>
  <si>
    <t>150-17-000024</t>
  </si>
  <si>
    <t>Improvements to road and drains in KPC Layout 2nd main and balalnce cross roads, Kasavanahalli at Ward No. 150</t>
  </si>
  <si>
    <t>150-16-000023</t>
  </si>
  <si>
    <t>B.S.Umashankar</t>
  </si>
  <si>
    <t>Annual Maintenance to UGD Pipe lines and Man Holes and providing UGD pipe line missing bits at Bellandur Ambalipura Haraluru Kariyammana Agrahara and Devarabisanahalli in Ward No150</t>
  </si>
  <si>
    <t>150-17-000014</t>
  </si>
  <si>
    <t>Annual Maintenance to UGD Pipe lines and Man Holes and providing UGD pipe line missing bits at Kaikondrahalli Kasavanahalli Junnasandra Kadubisanahalli Bhoganahalli and Doddakannelli in Ward No150</t>
  </si>
  <si>
    <t>150-17-000018</t>
  </si>
  <si>
    <t>S M ARJUN</t>
  </si>
  <si>
    <t>Maintenance of BBMP Office Buildings in Ward No150</t>
  </si>
  <si>
    <t>150-16-000014</t>
  </si>
  <si>
    <t>B S UMASHANKAR</t>
  </si>
  <si>
    <t>Engaging Gang and Tractor at Ward No150</t>
  </si>
  <si>
    <t>150-16-000012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</si>
</sst>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4"/>
  <sheetViews>
    <sheetView tabSelected="1" workbookViewId="0">
      <selection activeCell="A2" sqref="A2:XFD34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9.140625" style="9"/>
    <col min="5" max="5" width="11" style="10" bestFit="1" customWidth="1"/>
    <col min="6" max="6" width="13.28515625" style="10" bestFit="1" customWidth="1"/>
    <col min="7" max="7" width="39.5703125" style="10" customWidth="1"/>
    <col min="8" max="8" width="13" style="10" customWidth="1"/>
    <col min="9" max="9" width="11" style="9" customWidth="1"/>
    <col min="10" max="10" width="13" style="8" customWidth="1"/>
    <col min="11" max="11" width="13" style="9" customWidth="1"/>
    <col min="12" max="12" width="9.85546875" style="9" customWidth="1"/>
    <col min="13" max="13" width="10.140625" style="9" bestFit="1" customWidth="1"/>
    <col min="14" max="14" width="8" style="9" bestFit="1" customWidth="1"/>
    <col min="15" max="16" width="9.140625" style="9"/>
    <col min="17" max="19" width="13.28515625" style="9" customWidth="1"/>
    <col min="20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438</v>
      </c>
      <c r="B2" s="13" t="s">
        <v>46</v>
      </c>
      <c r="C2" s="13">
        <v>43200</v>
      </c>
      <c r="D2" s="5">
        <v>150</v>
      </c>
      <c r="E2" s="6" t="s">
        <v>58</v>
      </c>
      <c r="F2" s="5" t="s">
        <v>131</v>
      </c>
      <c r="G2" s="6" t="s">
        <v>130</v>
      </c>
      <c r="H2" s="5" t="str">
        <f>"000109"</f>
        <v>000109</v>
      </c>
      <c r="I2" s="4">
        <v>42425</v>
      </c>
      <c r="J2" s="5" t="str">
        <f>"000101"</f>
        <v>000101</v>
      </c>
      <c r="K2" s="4">
        <v>42734</v>
      </c>
      <c r="L2" s="5" t="str">
        <f>"000495"</f>
        <v>000495</v>
      </c>
      <c r="M2" s="4">
        <v>42734</v>
      </c>
      <c r="N2" s="5">
        <v>16</v>
      </c>
      <c r="O2" s="5" t="str">
        <f>"000419"</f>
        <v>000419</v>
      </c>
      <c r="P2" s="4">
        <v>43197</v>
      </c>
      <c r="Q2" s="7">
        <v>9.8679299999999994</v>
      </c>
      <c r="R2" s="7">
        <v>1.11504</v>
      </c>
      <c r="S2" s="7">
        <v>8.7528900000000007</v>
      </c>
      <c r="T2" s="5">
        <v>10</v>
      </c>
      <c r="U2" s="4">
        <v>43200</v>
      </c>
      <c r="V2" s="5">
        <v>9448761965</v>
      </c>
      <c r="W2" s="6" t="s">
        <v>129</v>
      </c>
      <c r="X2" s="5" t="s">
        <v>29</v>
      </c>
      <c r="Y2" s="6" t="s">
        <v>30</v>
      </c>
      <c r="Z2" s="5" t="s">
        <v>54</v>
      </c>
      <c r="AA2" s="6" t="s">
        <v>53</v>
      </c>
      <c r="AB2" s="7">
        <v>9.8679299999999998E-2</v>
      </c>
      <c r="AD2" s="8"/>
      <c r="AF2" s="8"/>
      <c r="AG2" s="8"/>
    </row>
    <row r="3" spans="1:33" x14ac:dyDescent="0.2">
      <c r="A3" s="12">
        <v>551</v>
      </c>
      <c r="B3" s="13" t="s">
        <v>46</v>
      </c>
      <c r="C3" s="13">
        <v>43203</v>
      </c>
      <c r="D3" s="5">
        <v>150</v>
      </c>
      <c r="E3" s="6" t="s">
        <v>58</v>
      </c>
      <c r="F3" s="5" t="s">
        <v>128</v>
      </c>
      <c r="G3" s="6" t="s">
        <v>127</v>
      </c>
      <c r="H3" s="5" t="str">
        <f>"000153"</f>
        <v>000153</v>
      </c>
      <c r="I3" s="4">
        <v>42587</v>
      </c>
      <c r="J3" s="5" t="str">
        <f>"000096"</f>
        <v>000096</v>
      </c>
      <c r="K3" s="4">
        <v>42702</v>
      </c>
      <c r="L3" s="5" t="str">
        <f>"000465"</f>
        <v>000465</v>
      </c>
      <c r="M3" s="4">
        <v>42705</v>
      </c>
      <c r="N3" s="5">
        <v>16</v>
      </c>
      <c r="O3" s="5" t="str">
        <f>"000388"</f>
        <v>000388</v>
      </c>
      <c r="P3" s="4">
        <v>43197</v>
      </c>
      <c r="Q3" s="7">
        <v>4.8836700000000004</v>
      </c>
      <c r="R3" s="7">
        <v>0.57182999999999995</v>
      </c>
      <c r="S3" s="7">
        <v>4.3118400000000001</v>
      </c>
      <c r="T3" s="5">
        <v>20</v>
      </c>
      <c r="U3" s="4">
        <v>43203</v>
      </c>
      <c r="V3" s="5">
        <v>9731060516</v>
      </c>
      <c r="W3" s="6" t="s">
        <v>126</v>
      </c>
      <c r="X3" s="5" t="s">
        <v>29</v>
      </c>
      <c r="Y3" s="6" t="s">
        <v>30</v>
      </c>
      <c r="Z3" s="5" t="s">
        <v>54</v>
      </c>
      <c r="AA3" s="6" t="s">
        <v>53</v>
      </c>
      <c r="AB3" s="7">
        <v>4.8836700000000004E-2</v>
      </c>
      <c r="AD3" s="8"/>
      <c r="AF3" s="8"/>
      <c r="AG3" s="8"/>
    </row>
    <row r="4" spans="1:33" x14ac:dyDescent="0.2">
      <c r="A4" s="12">
        <v>1012</v>
      </c>
      <c r="B4" s="13" t="s">
        <v>34</v>
      </c>
      <c r="C4" s="13">
        <v>43229</v>
      </c>
      <c r="D4" s="5">
        <v>150</v>
      </c>
      <c r="E4" s="6" t="s">
        <v>58</v>
      </c>
      <c r="F4" s="5" t="s">
        <v>77</v>
      </c>
      <c r="G4" s="6" t="s">
        <v>76</v>
      </c>
      <c r="H4" s="5" t="str">
        <f>"000001"</f>
        <v>000001</v>
      </c>
      <c r="I4" s="4">
        <v>43196</v>
      </c>
      <c r="J4" s="5" t="str">
        <f>"000001"</f>
        <v>000001</v>
      </c>
      <c r="K4" s="4">
        <v>43196</v>
      </c>
      <c r="L4" s="5" t="str">
        <f>"000002"</f>
        <v>000002</v>
      </c>
      <c r="M4" s="4">
        <v>43196</v>
      </c>
      <c r="N4" s="5">
        <v>16</v>
      </c>
      <c r="O4" s="5" t="str">
        <f>"001302"</f>
        <v>001302</v>
      </c>
      <c r="P4" s="4">
        <v>43229</v>
      </c>
      <c r="Q4" s="7">
        <v>46.898739999999997</v>
      </c>
      <c r="R4" s="7">
        <v>1.32866</v>
      </c>
      <c r="S4" s="7">
        <v>45.570079999999997</v>
      </c>
      <c r="T4" s="5">
        <v>47</v>
      </c>
      <c r="U4" s="4">
        <v>43229</v>
      </c>
      <c r="V4" s="5">
        <v>9845034278</v>
      </c>
      <c r="W4" s="6" t="s">
        <v>75</v>
      </c>
      <c r="X4" s="5" t="s">
        <v>45</v>
      </c>
      <c r="Y4" s="6" t="s">
        <v>44</v>
      </c>
      <c r="Z4" s="5" t="s">
        <v>54</v>
      </c>
      <c r="AA4" s="6" t="s">
        <v>53</v>
      </c>
      <c r="AB4" s="7">
        <v>0.46898739999999994</v>
      </c>
      <c r="AD4" s="8"/>
      <c r="AF4" s="8"/>
      <c r="AG4" s="8"/>
    </row>
    <row r="5" spans="1:33" x14ac:dyDescent="0.2">
      <c r="A5" s="12">
        <v>1677</v>
      </c>
      <c r="B5" s="13" t="s">
        <v>37</v>
      </c>
      <c r="C5" s="13">
        <v>43252</v>
      </c>
      <c r="D5" s="5">
        <v>150</v>
      </c>
      <c r="E5" s="6" t="s">
        <v>58</v>
      </c>
      <c r="F5" s="5" t="s">
        <v>125</v>
      </c>
      <c r="G5" s="6" t="s">
        <v>124</v>
      </c>
      <c r="H5" s="5" t="str">
        <f>"000351"</f>
        <v>000351</v>
      </c>
      <c r="I5" s="4">
        <v>42808</v>
      </c>
      <c r="J5" s="5" t="str">
        <f>"000026"</f>
        <v>000026</v>
      </c>
      <c r="K5" s="4">
        <v>43039</v>
      </c>
      <c r="L5" s="5" t="str">
        <f>"000118"</f>
        <v>000118</v>
      </c>
      <c r="M5" s="4">
        <v>43039</v>
      </c>
      <c r="N5" s="5">
        <v>17</v>
      </c>
      <c r="O5" s="5" t="str">
        <f>"002098"</f>
        <v>002098</v>
      </c>
      <c r="P5" s="4">
        <v>43251</v>
      </c>
      <c r="Q5" s="7">
        <v>14.98531</v>
      </c>
      <c r="R5" s="7">
        <v>1.49861</v>
      </c>
      <c r="S5" s="7">
        <v>13.486700000000001</v>
      </c>
      <c r="T5" s="5">
        <v>66</v>
      </c>
      <c r="U5" s="4">
        <v>43252</v>
      </c>
      <c r="V5" s="5">
        <v>9448761965</v>
      </c>
      <c r="W5" s="6" t="s">
        <v>121</v>
      </c>
      <c r="X5" s="5" t="s">
        <v>29</v>
      </c>
      <c r="Y5" s="6" t="s">
        <v>30</v>
      </c>
      <c r="Z5" s="5" t="s">
        <v>54</v>
      </c>
      <c r="AA5" s="6" t="s">
        <v>53</v>
      </c>
      <c r="AB5" s="7">
        <v>0.14985309999999999</v>
      </c>
      <c r="AD5" s="8"/>
      <c r="AF5" s="8"/>
      <c r="AG5" s="8"/>
    </row>
    <row r="6" spans="1:33" x14ac:dyDescent="0.2">
      <c r="A6" s="12">
        <v>1678</v>
      </c>
      <c r="B6" s="13" t="s">
        <v>37</v>
      </c>
      <c r="C6" s="13">
        <v>43252</v>
      </c>
      <c r="D6" s="5">
        <v>150</v>
      </c>
      <c r="E6" s="6" t="s">
        <v>58</v>
      </c>
      <c r="F6" s="5" t="s">
        <v>123</v>
      </c>
      <c r="G6" s="6" t="s">
        <v>122</v>
      </c>
      <c r="H6" s="5" t="str">
        <f>"000350"</f>
        <v>000350</v>
      </c>
      <c r="I6" s="4">
        <v>42808</v>
      </c>
      <c r="J6" s="5" t="str">
        <f>"000025"</f>
        <v>000025</v>
      </c>
      <c r="K6" s="4">
        <v>43039</v>
      </c>
      <c r="L6" s="5" t="str">
        <f>"000119"</f>
        <v>000119</v>
      </c>
      <c r="M6" s="4">
        <v>43039</v>
      </c>
      <c r="N6" s="5">
        <v>17</v>
      </c>
      <c r="O6" s="5" t="str">
        <f>"002099"</f>
        <v>002099</v>
      </c>
      <c r="P6" s="4">
        <v>43251</v>
      </c>
      <c r="Q6" s="7">
        <v>14.959350000000001</v>
      </c>
      <c r="R6" s="7">
        <v>3.4460500000000001</v>
      </c>
      <c r="S6" s="7">
        <v>11.513299999999999</v>
      </c>
      <c r="T6" s="5">
        <v>66</v>
      </c>
      <c r="U6" s="4">
        <v>43252</v>
      </c>
      <c r="V6" s="5">
        <v>9448761965</v>
      </c>
      <c r="W6" s="6" t="s">
        <v>121</v>
      </c>
      <c r="X6" s="5" t="s">
        <v>29</v>
      </c>
      <c r="Y6" s="6" t="s">
        <v>30</v>
      </c>
      <c r="Z6" s="5" t="s">
        <v>54</v>
      </c>
      <c r="AA6" s="6" t="s">
        <v>53</v>
      </c>
      <c r="AB6" s="7">
        <v>0.14959350000000002</v>
      </c>
      <c r="AD6" s="8"/>
      <c r="AF6" s="8"/>
      <c r="AG6" s="8"/>
    </row>
    <row r="7" spans="1:33" x14ac:dyDescent="0.2">
      <c r="A7" s="12">
        <v>3100</v>
      </c>
      <c r="B7" s="13" t="s">
        <v>31</v>
      </c>
      <c r="C7" s="13">
        <v>43287</v>
      </c>
      <c r="D7" s="5">
        <v>150</v>
      </c>
      <c r="E7" s="6" t="s">
        <v>58</v>
      </c>
      <c r="F7" s="5" t="s">
        <v>120</v>
      </c>
      <c r="G7" s="6" t="s">
        <v>119</v>
      </c>
      <c r="H7" s="5" t="str">
        <f>"000103"</f>
        <v>000103</v>
      </c>
      <c r="I7" s="4">
        <v>42524</v>
      </c>
      <c r="J7" s="5" t="str">
        <f>"000081"</f>
        <v>000081</v>
      </c>
      <c r="K7" s="4">
        <v>42700</v>
      </c>
      <c r="L7" s="5" t="str">
        <f>"000426"</f>
        <v>000426</v>
      </c>
      <c r="M7" s="4">
        <v>42703</v>
      </c>
      <c r="N7" s="5">
        <v>16</v>
      </c>
      <c r="O7" s="5" t="str">
        <f>"003232"</f>
        <v>003232</v>
      </c>
      <c r="P7" s="4">
        <v>43283</v>
      </c>
      <c r="Q7" s="7">
        <v>44.29233</v>
      </c>
      <c r="R7" s="7">
        <v>5.9921699999999998</v>
      </c>
      <c r="S7" s="7">
        <v>38.300159999999998</v>
      </c>
      <c r="T7" s="5">
        <v>113</v>
      </c>
      <c r="U7" s="4">
        <v>43287</v>
      </c>
      <c r="V7" s="5">
        <v>7353903103</v>
      </c>
      <c r="W7" s="6" t="s">
        <v>55</v>
      </c>
      <c r="X7" s="5" t="s">
        <v>52</v>
      </c>
      <c r="Y7" s="6" t="s">
        <v>51</v>
      </c>
      <c r="Z7" s="5" t="s">
        <v>54</v>
      </c>
      <c r="AA7" s="6" t="s">
        <v>53</v>
      </c>
      <c r="AB7" s="7">
        <v>0.44292330000000002</v>
      </c>
      <c r="AD7" s="8"/>
      <c r="AF7" s="8"/>
      <c r="AG7" s="8"/>
    </row>
    <row r="8" spans="1:33" x14ac:dyDescent="0.2">
      <c r="A8" s="12">
        <v>3101</v>
      </c>
      <c r="B8" s="13" t="s">
        <v>31</v>
      </c>
      <c r="C8" s="13">
        <v>43287</v>
      </c>
      <c r="D8" s="5">
        <v>150</v>
      </c>
      <c r="E8" s="6" t="s">
        <v>58</v>
      </c>
      <c r="F8" s="5" t="s">
        <v>118</v>
      </c>
      <c r="G8" s="6" t="s">
        <v>117</v>
      </c>
      <c r="H8" s="5" t="str">
        <f>"000028"</f>
        <v>000028</v>
      </c>
      <c r="I8" s="4">
        <v>43249</v>
      </c>
      <c r="J8" s="5" t="str">
        <f>"000018"</f>
        <v>000018</v>
      </c>
      <c r="K8" s="4">
        <v>43249</v>
      </c>
      <c r="L8" s="5" t="str">
        <f>"000058"</f>
        <v>000058</v>
      </c>
      <c r="M8" s="4">
        <v>43249</v>
      </c>
      <c r="N8" s="5">
        <v>17</v>
      </c>
      <c r="O8" s="5" t="str">
        <f>"003222"</f>
        <v>003222</v>
      </c>
      <c r="P8" s="4">
        <v>43283</v>
      </c>
      <c r="Q8" s="7">
        <v>21.2654</v>
      </c>
      <c r="R8" s="7">
        <v>2.1450100000000001</v>
      </c>
      <c r="S8" s="7">
        <v>19.12039</v>
      </c>
      <c r="T8" s="5">
        <v>116</v>
      </c>
      <c r="U8" s="4">
        <v>43287</v>
      </c>
      <c r="V8" s="5">
        <v>9480828222</v>
      </c>
      <c r="W8" s="6" t="s">
        <v>116</v>
      </c>
      <c r="X8" s="5" t="s">
        <v>38</v>
      </c>
      <c r="Y8" s="6" t="s">
        <v>39</v>
      </c>
      <c r="Z8" s="5" t="s">
        <v>54</v>
      </c>
      <c r="AA8" s="6" t="s">
        <v>53</v>
      </c>
      <c r="AB8" s="7">
        <v>0.21265400000000001</v>
      </c>
      <c r="AD8" s="8"/>
      <c r="AF8" s="8"/>
      <c r="AG8" s="8"/>
    </row>
    <row r="9" spans="1:33" x14ac:dyDescent="0.2">
      <c r="A9" s="12">
        <v>3102</v>
      </c>
      <c r="B9" s="13" t="s">
        <v>31</v>
      </c>
      <c r="C9" s="13">
        <v>43287</v>
      </c>
      <c r="D9" s="5">
        <v>150</v>
      </c>
      <c r="E9" s="6" t="s">
        <v>58</v>
      </c>
      <c r="F9" s="5" t="s">
        <v>115</v>
      </c>
      <c r="G9" s="6" t="s">
        <v>114</v>
      </c>
      <c r="H9" s="5" t="str">
        <f>"010186"</f>
        <v>010186</v>
      </c>
      <c r="I9" s="4">
        <v>42903</v>
      </c>
      <c r="J9" s="5" t="str">
        <f>"000017"</f>
        <v>000017</v>
      </c>
      <c r="K9" s="4">
        <v>43249</v>
      </c>
      <c r="L9" s="5" t="str">
        <f>"000057"</f>
        <v>000057</v>
      </c>
      <c r="M9" s="4">
        <v>43249</v>
      </c>
      <c r="N9" s="5">
        <v>17</v>
      </c>
      <c r="O9" s="5" t="str">
        <f>"003223"</f>
        <v>003223</v>
      </c>
      <c r="P9" s="4">
        <v>43283</v>
      </c>
      <c r="Q9" s="7">
        <v>24.73443</v>
      </c>
      <c r="R9" s="7">
        <v>2.4829400000000001</v>
      </c>
      <c r="S9" s="7">
        <v>22.25149</v>
      </c>
      <c r="T9" s="5">
        <v>116</v>
      </c>
      <c r="U9" s="4">
        <v>43287</v>
      </c>
      <c r="V9" s="5">
        <v>9480828222</v>
      </c>
      <c r="W9" s="6" t="s">
        <v>113</v>
      </c>
      <c r="X9" s="5" t="s">
        <v>38</v>
      </c>
      <c r="Y9" s="6" t="s">
        <v>39</v>
      </c>
      <c r="Z9" s="5" t="s">
        <v>54</v>
      </c>
      <c r="AA9" s="6" t="s">
        <v>53</v>
      </c>
      <c r="AB9" s="7">
        <v>0.24734429999999999</v>
      </c>
      <c r="AD9" s="8"/>
      <c r="AF9" s="8"/>
      <c r="AG9" s="8"/>
    </row>
    <row r="10" spans="1:33" x14ac:dyDescent="0.2">
      <c r="A10" s="12">
        <v>3223</v>
      </c>
      <c r="B10" s="13" t="s">
        <v>31</v>
      </c>
      <c r="C10" s="13">
        <v>43292</v>
      </c>
      <c r="D10" s="5">
        <v>150</v>
      </c>
      <c r="E10" s="6" t="s">
        <v>58</v>
      </c>
      <c r="F10" s="5" t="s">
        <v>112</v>
      </c>
      <c r="G10" s="6" t="s">
        <v>111</v>
      </c>
      <c r="H10" s="5" t="str">
        <f>"000002"</f>
        <v>000002</v>
      </c>
      <c r="I10" s="4">
        <v>43124</v>
      </c>
      <c r="J10" s="5" t="str">
        <f>"000004"</f>
        <v>000004</v>
      </c>
      <c r="K10" s="4">
        <v>43250</v>
      </c>
      <c r="L10" s="5" t="str">
        <f>"000036"</f>
        <v>000036</v>
      </c>
      <c r="M10" s="4">
        <v>43251</v>
      </c>
      <c r="N10" s="5">
        <v>18</v>
      </c>
      <c r="O10" s="5" t="str">
        <f>"003551"</f>
        <v>003551</v>
      </c>
      <c r="P10" s="4">
        <v>43291</v>
      </c>
      <c r="Q10" s="7">
        <v>107.18</v>
      </c>
      <c r="R10" s="7">
        <v>3.226</v>
      </c>
      <c r="S10" s="7">
        <v>103.95399999999999</v>
      </c>
      <c r="T10" s="5">
        <v>121</v>
      </c>
      <c r="U10" s="4">
        <v>43292</v>
      </c>
      <c r="V10" s="5">
        <v>9449680044</v>
      </c>
      <c r="W10" s="6" t="s">
        <v>110</v>
      </c>
      <c r="X10" s="5" t="s">
        <v>45</v>
      </c>
      <c r="Y10" s="6" t="s">
        <v>44</v>
      </c>
      <c r="Z10" s="5" t="s">
        <v>40</v>
      </c>
      <c r="AA10" s="6" t="s">
        <v>41</v>
      </c>
      <c r="AB10" s="7">
        <v>1.0718000000000001</v>
      </c>
      <c r="AD10" s="8"/>
      <c r="AF10" s="8"/>
      <c r="AG10" s="8"/>
    </row>
    <row r="11" spans="1:33" x14ac:dyDescent="0.2">
      <c r="A11" s="12">
        <v>3344</v>
      </c>
      <c r="B11" s="13" t="s">
        <v>31</v>
      </c>
      <c r="C11" s="13">
        <v>43297</v>
      </c>
      <c r="D11" s="5">
        <v>150</v>
      </c>
      <c r="E11" s="6" t="s">
        <v>58</v>
      </c>
      <c r="F11" s="5" t="s">
        <v>109</v>
      </c>
      <c r="G11" s="6" t="s">
        <v>108</v>
      </c>
      <c r="H11" s="5" t="str">
        <f>"000076"</f>
        <v>000076</v>
      </c>
      <c r="I11" s="4">
        <v>42513</v>
      </c>
      <c r="J11" s="5" t="str">
        <f>"000095"</f>
        <v>000095</v>
      </c>
      <c r="K11" s="4">
        <v>42700</v>
      </c>
      <c r="L11" s="5" t="str">
        <f>"000429"</f>
        <v>000429</v>
      </c>
      <c r="M11" s="4">
        <v>42703</v>
      </c>
      <c r="N11" s="5">
        <v>16</v>
      </c>
      <c r="O11" s="5" t="str">
        <f>"003707"</f>
        <v>003707</v>
      </c>
      <c r="P11" s="4">
        <v>43293</v>
      </c>
      <c r="Q11" s="7">
        <v>9.8863400000000006</v>
      </c>
      <c r="R11" s="7">
        <v>1.23715</v>
      </c>
      <c r="S11" s="7">
        <v>8.6491900000000008</v>
      </c>
      <c r="T11" s="5">
        <v>125</v>
      </c>
      <c r="U11" s="4">
        <v>43297</v>
      </c>
      <c r="V11" s="5">
        <v>9945822555</v>
      </c>
      <c r="W11" s="6" t="s">
        <v>107</v>
      </c>
      <c r="X11" s="5" t="s">
        <v>29</v>
      </c>
      <c r="Y11" s="6" t="s">
        <v>30</v>
      </c>
      <c r="Z11" s="5" t="s">
        <v>54</v>
      </c>
      <c r="AA11" s="6" t="s">
        <v>53</v>
      </c>
      <c r="AB11" s="7">
        <v>9.8863400000000004E-2</v>
      </c>
      <c r="AD11" s="8"/>
      <c r="AF11" s="8"/>
      <c r="AG11" s="8"/>
    </row>
    <row r="12" spans="1:33" x14ac:dyDescent="0.2">
      <c r="A12" s="12">
        <v>3578</v>
      </c>
      <c r="B12" s="13" t="s">
        <v>31</v>
      </c>
      <c r="C12" s="13">
        <v>43299</v>
      </c>
      <c r="D12" s="5">
        <v>150</v>
      </c>
      <c r="E12" s="6" t="s">
        <v>58</v>
      </c>
      <c r="F12" s="5" t="s">
        <v>106</v>
      </c>
      <c r="G12" s="6" t="s">
        <v>105</v>
      </c>
      <c r="H12" s="5" t="str">
        <f>"000341"</f>
        <v>000341</v>
      </c>
      <c r="I12" s="4">
        <v>42801</v>
      </c>
      <c r="J12" s="5" t="str">
        <f>"000011"</f>
        <v>000011</v>
      </c>
      <c r="K12" s="4">
        <v>42963</v>
      </c>
      <c r="L12" s="5" t="str">
        <f>"000042"</f>
        <v>000042</v>
      </c>
      <c r="M12" s="4">
        <v>42966</v>
      </c>
      <c r="N12" s="5">
        <v>17</v>
      </c>
      <c r="O12" s="5" t="str">
        <f>"003792"</f>
        <v>003792</v>
      </c>
      <c r="P12" s="4">
        <v>43294</v>
      </c>
      <c r="Q12" s="7">
        <v>6.46943</v>
      </c>
      <c r="R12" s="7">
        <v>0.60163</v>
      </c>
      <c r="S12" s="7">
        <v>5.8677999999999999</v>
      </c>
      <c r="T12" s="5">
        <v>129</v>
      </c>
      <c r="U12" s="4">
        <v>43299</v>
      </c>
      <c r="V12" s="5">
        <v>9663326393</v>
      </c>
      <c r="W12" s="6" t="s">
        <v>102</v>
      </c>
      <c r="X12" s="5" t="s">
        <v>29</v>
      </c>
      <c r="Y12" s="6" t="s">
        <v>30</v>
      </c>
      <c r="Z12" s="5" t="s">
        <v>54</v>
      </c>
      <c r="AA12" s="6" t="s">
        <v>53</v>
      </c>
      <c r="AB12" s="7">
        <v>6.4694299999999996E-2</v>
      </c>
      <c r="AD12" s="8"/>
      <c r="AF12" s="8"/>
      <c r="AG12" s="8"/>
    </row>
    <row r="13" spans="1:33" x14ac:dyDescent="0.2">
      <c r="A13" s="12">
        <v>3579</v>
      </c>
      <c r="B13" s="13" t="s">
        <v>31</v>
      </c>
      <c r="C13" s="13">
        <v>43299</v>
      </c>
      <c r="D13" s="5">
        <v>150</v>
      </c>
      <c r="E13" s="6" t="s">
        <v>58</v>
      </c>
      <c r="F13" s="5" t="s">
        <v>104</v>
      </c>
      <c r="G13" s="6" t="s">
        <v>103</v>
      </c>
      <c r="H13" s="5" t="str">
        <f>"000083"</f>
        <v>000083</v>
      </c>
      <c r="I13" s="4">
        <v>42843</v>
      </c>
      <c r="J13" s="5" t="str">
        <f>"000010"</f>
        <v>000010</v>
      </c>
      <c r="K13" s="4">
        <v>42963</v>
      </c>
      <c r="L13" s="5" t="str">
        <f>"000043"</f>
        <v>000043</v>
      </c>
      <c r="M13" s="4">
        <v>42966</v>
      </c>
      <c r="N13" s="5">
        <v>17</v>
      </c>
      <c r="O13" s="5" t="str">
        <f>"003793"</f>
        <v>003793</v>
      </c>
      <c r="P13" s="4">
        <v>43294</v>
      </c>
      <c r="Q13" s="7">
        <v>17.543060000000001</v>
      </c>
      <c r="R13" s="7">
        <v>1.6315</v>
      </c>
      <c r="S13" s="7">
        <v>15.91156</v>
      </c>
      <c r="T13" s="5">
        <v>129</v>
      </c>
      <c r="U13" s="4">
        <v>43299</v>
      </c>
      <c r="V13" s="5">
        <v>9663326393</v>
      </c>
      <c r="W13" s="6" t="s">
        <v>102</v>
      </c>
      <c r="X13" s="5" t="s">
        <v>29</v>
      </c>
      <c r="Y13" s="6" t="s">
        <v>30</v>
      </c>
      <c r="Z13" s="5" t="s">
        <v>54</v>
      </c>
      <c r="AA13" s="6" t="s">
        <v>53</v>
      </c>
      <c r="AB13" s="7">
        <v>0.17543059999999999</v>
      </c>
      <c r="AD13" s="8"/>
      <c r="AF13" s="8"/>
      <c r="AG13" s="8"/>
    </row>
    <row r="14" spans="1:33" x14ac:dyDescent="0.2">
      <c r="A14" s="12">
        <v>3580</v>
      </c>
      <c r="B14" s="13" t="s">
        <v>31</v>
      </c>
      <c r="C14" s="13">
        <v>43299</v>
      </c>
      <c r="D14" s="5">
        <v>150</v>
      </c>
      <c r="E14" s="6" t="s">
        <v>58</v>
      </c>
      <c r="F14" s="5" t="s">
        <v>101</v>
      </c>
      <c r="G14" s="6" t="s">
        <v>100</v>
      </c>
      <c r="H14" s="5" t="str">
        <f>"000030"</f>
        <v>000030</v>
      </c>
      <c r="I14" s="4">
        <v>42963</v>
      </c>
      <c r="J14" s="5" t="str">
        <f>"000012"</f>
        <v>000012</v>
      </c>
      <c r="K14" s="4">
        <v>42963</v>
      </c>
      <c r="L14" s="5" t="str">
        <f>"000044"</f>
        <v>000044</v>
      </c>
      <c r="M14" s="4">
        <v>42966</v>
      </c>
      <c r="N14" s="5">
        <v>17</v>
      </c>
      <c r="O14" s="5" t="str">
        <f>"003794"</f>
        <v>003794</v>
      </c>
      <c r="P14" s="4">
        <v>43294</v>
      </c>
      <c r="Q14" s="7">
        <v>39.790460000000003</v>
      </c>
      <c r="R14" s="7">
        <v>3.70051</v>
      </c>
      <c r="S14" s="7">
        <v>36.089950000000002</v>
      </c>
      <c r="T14" s="5">
        <v>129</v>
      </c>
      <c r="U14" s="4">
        <v>43299</v>
      </c>
      <c r="V14" s="5">
        <v>9663326393</v>
      </c>
      <c r="W14" s="6" t="s">
        <v>99</v>
      </c>
      <c r="X14" s="5" t="s">
        <v>36</v>
      </c>
      <c r="Y14" s="6" t="s">
        <v>35</v>
      </c>
      <c r="Z14" s="5" t="s">
        <v>54</v>
      </c>
      <c r="AA14" s="6" t="s">
        <v>53</v>
      </c>
      <c r="AB14" s="7">
        <v>0.39790460000000005</v>
      </c>
      <c r="AD14" s="8"/>
      <c r="AF14" s="8"/>
      <c r="AG14" s="8"/>
    </row>
    <row r="15" spans="1:33" x14ac:dyDescent="0.2">
      <c r="A15" s="12">
        <v>3685</v>
      </c>
      <c r="B15" s="13" t="s">
        <v>31</v>
      </c>
      <c r="C15" s="13">
        <v>43300</v>
      </c>
      <c r="D15" s="5">
        <v>150</v>
      </c>
      <c r="E15" s="6" t="s">
        <v>58</v>
      </c>
      <c r="F15" s="5" t="s">
        <v>98</v>
      </c>
      <c r="G15" s="6" t="s">
        <v>97</v>
      </c>
      <c r="H15" s="5" t="str">
        <f>"000014"</f>
        <v>000014</v>
      </c>
      <c r="I15" s="4">
        <v>40794</v>
      </c>
      <c r="J15" s="5" t="str">
        <f>"000009"</f>
        <v>000009</v>
      </c>
      <c r="K15" s="4">
        <v>43182</v>
      </c>
      <c r="L15" s="5" t="str">
        <f>"000159"</f>
        <v>000159</v>
      </c>
      <c r="M15" s="4">
        <v>43186</v>
      </c>
      <c r="N15" s="5">
        <v>11</v>
      </c>
      <c r="O15" s="5" t="str">
        <f>"003891"</f>
        <v>003891</v>
      </c>
      <c r="P15" s="4">
        <v>43297</v>
      </c>
      <c r="Q15" s="7">
        <v>144.30000000000001</v>
      </c>
      <c r="R15" s="7">
        <v>9.2309999999999999</v>
      </c>
      <c r="S15" s="7">
        <v>135.06899999999999</v>
      </c>
      <c r="T15" s="5">
        <v>131</v>
      </c>
      <c r="U15" s="4">
        <v>43300</v>
      </c>
      <c r="V15" s="5">
        <v>9845246510</v>
      </c>
      <c r="W15" s="6" t="s">
        <v>96</v>
      </c>
      <c r="X15" s="5" t="s">
        <v>60</v>
      </c>
      <c r="Y15" s="6" t="s">
        <v>59</v>
      </c>
      <c r="Z15" s="5" t="s">
        <v>40</v>
      </c>
      <c r="AA15" s="6" t="s">
        <v>41</v>
      </c>
      <c r="AB15" s="7">
        <v>1.4430000000000001</v>
      </c>
      <c r="AD15" s="8"/>
      <c r="AF15" s="8"/>
      <c r="AG15" s="8"/>
    </row>
    <row r="16" spans="1:33" x14ac:dyDescent="0.2">
      <c r="A16" s="12">
        <v>3782</v>
      </c>
      <c r="B16" s="13" t="s">
        <v>31</v>
      </c>
      <c r="C16" s="13">
        <v>43301</v>
      </c>
      <c r="D16" s="5">
        <v>150</v>
      </c>
      <c r="E16" s="6" t="s">
        <v>58</v>
      </c>
      <c r="F16" s="5" t="s">
        <v>89</v>
      </c>
      <c r="G16" s="6" t="s">
        <v>88</v>
      </c>
      <c r="H16" s="5" t="str">
        <f>"000047"</f>
        <v>000047</v>
      </c>
      <c r="I16" s="4">
        <v>43131</v>
      </c>
      <c r="J16" s="5" t="str">
        <f>"000062"</f>
        <v>000062</v>
      </c>
      <c r="K16" s="4">
        <v>43160</v>
      </c>
      <c r="L16" s="5" t="str">
        <f>"000064"</f>
        <v>000064</v>
      </c>
      <c r="M16" s="4">
        <v>43160</v>
      </c>
      <c r="N16" s="5">
        <v>17</v>
      </c>
      <c r="O16" s="5" t="str">
        <f>"004883"</f>
        <v>004883</v>
      </c>
      <c r="P16" s="4">
        <v>43316</v>
      </c>
      <c r="Q16" s="7">
        <v>10.729660000000001</v>
      </c>
      <c r="R16" s="7">
        <v>1.3165100000000001</v>
      </c>
      <c r="S16" s="7">
        <v>9.4131499999999999</v>
      </c>
      <c r="T16" s="5">
        <v>134</v>
      </c>
      <c r="U16" s="4">
        <v>43301</v>
      </c>
      <c r="V16" s="5">
        <v>0</v>
      </c>
      <c r="W16" s="6" t="s">
        <v>87</v>
      </c>
      <c r="X16" s="5" t="s">
        <v>32</v>
      </c>
      <c r="Y16" s="6" t="s">
        <v>33</v>
      </c>
      <c r="Z16" s="5" t="s">
        <v>50</v>
      </c>
      <c r="AA16" s="6" t="s">
        <v>49</v>
      </c>
      <c r="AB16" s="7">
        <v>0.10729660000000001</v>
      </c>
      <c r="AD16" s="8"/>
      <c r="AF16" s="8"/>
      <c r="AG16" s="8"/>
    </row>
    <row r="17" spans="1:33" x14ac:dyDescent="0.2">
      <c r="A17" s="12">
        <v>4154</v>
      </c>
      <c r="B17" s="13" t="s">
        <v>31</v>
      </c>
      <c r="C17" s="13">
        <v>43308</v>
      </c>
      <c r="D17" s="5">
        <v>150</v>
      </c>
      <c r="E17" s="6" t="s">
        <v>58</v>
      </c>
      <c r="F17" s="5" t="s">
        <v>92</v>
      </c>
      <c r="G17" s="6" t="s">
        <v>91</v>
      </c>
      <c r="H17" s="5" t="str">
        <f>"0009"</f>
        <v>0009</v>
      </c>
      <c r="I17" s="4">
        <v>1</v>
      </c>
      <c r="J17" s="5" t="str">
        <f>"000030"</f>
        <v>000030</v>
      </c>
      <c r="K17" s="4">
        <v>43018</v>
      </c>
      <c r="L17" s="5" t="str">
        <f>"000029"</f>
        <v>000029</v>
      </c>
      <c r="M17" s="4">
        <v>43018</v>
      </c>
      <c r="N17" s="5">
        <v>16</v>
      </c>
      <c r="O17" s="5" t="str">
        <f>"004564"</f>
        <v>004564</v>
      </c>
      <c r="P17" s="4">
        <v>43313</v>
      </c>
      <c r="Q17" s="7">
        <v>21.753299999999999</v>
      </c>
      <c r="R17" s="7">
        <v>2.66866</v>
      </c>
      <c r="S17" s="7">
        <v>19.08464</v>
      </c>
      <c r="T17" s="5">
        <v>146</v>
      </c>
      <c r="U17" s="4">
        <v>43308</v>
      </c>
      <c r="V17" s="5">
        <v>9980452347</v>
      </c>
      <c r="W17" s="6" t="s">
        <v>90</v>
      </c>
      <c r="X17" s="5" t="s">
        <v>32</v>
      </c>
      <c r="Y17" s="6" t="s">
        <v>33</v>
      </c>
      <c r="Z17" s="5" t="s">
        <v>50</v>
      </c>
      <c r="AA17" s="6" t="s">
        <v>49</v>
      </c>
      <c r="AB17" s="7">
        <v>0.217533</v>
      </c>
      <c r="AD17" s="8"/>
      <c r="AF17" s="8"/>
      <c r="AG17" s="8"/>
    </row>
    <row r="18" spans="1:33" x14ac:dyDescent="0.2">
      <c r="A18" s="12">
        <v>4155</v>
      </c>
      <c r="B18" s="13" t="s">
        <v>31</v>
      </c>
      <c r="C18" s="13">
        <v>43308</v>
      </c>
      <c r="D18" s="5">
        <v>150</v>
      </c>
      <c r="E18" s="6" t="s">
        <v>58</v>
      </c>
      <c r="F18" s="5" t="s">
        <v>92</v>
      </c>
      <c r="G18" s="6" t="s">
        <v>91</v>
      </c>
      <c r="H18" s="5" t="str">
        <f>"0009"</f>
        <v>0009</v>
      </c>
      <c r="I18" s="4">
        <v>1</v>
      </c>
      <c r="J18" s="5" t="str">
        <f>"000030"</f>
        <v>000030</v>
      </c>
      <c r="K18" s="4">
        <v>43018</v>
      </c>
      <c r="L18" s="5" t="str">
        <f>"000029"</f>
        <v>000029</v>
      </c>
      <c r="M18" s="4">
        <v>43018</v>
      </c>
      <c r="N18" s="5">
        <v>16</v>
      </c>
      <c r="O18" s="5" t="str">
        <f>"004564"</f>
        <v>004564</v>
      </c>
      <c r="P18" s="4">
        <v>43313</v>
      </c>
      <c r="Q18" s="7">
        <v>8.9934799999999999</v>
      </c>
      <c r="R18" s="7">
        <v>1.11188</v>
      </c>
      <c r="S18" s="7">
        <v>7.8815999999999997</v>
      </c>
      <c r="T18" s="5">
        <v>146</v>
      </c>
      <c r="U18" s="4">
        <v>43308</v>
      </c>
      <c r="V18" s="5">
        <v>9980452347</v>
      </c>
      <c r="W18" s="6" t="s">
        <v>90</v>
      </c>
      <c r="X18" s="5" t="s">
        <v>32</v>
      </c>
      <c r="Y18" s="6" t="s">
        <v>33</v>
      </c>
      <c r="Z18" s="5" t="s">
        <v>50</v>
      </c>
      <c r="AA18" s="6" t="s">
        <v>49</v>
      </c>
      <c r="AB18" s="7">
        <v>8.9934799999999995E-2</v>
      </c>
      <c r="AD18" s="8"/>
      <c r="AF18" s="8"/>
      <c r="AG18" s="8"/>
    </row>
    <row r="19" spans="1:33" x14ac:dyDescent="0.2">
      <c r="A19" s="12">
        <v>4323</v>
      </c>
      <c r="B19" s="13" t="s">
        <v>28</v>
      </c>
      <c r="C19" s="13">
        <v>43315</v>
      </c>
      <c r="D19" s="5">
        <v>150</v>
      </c>
      <c r="E19" s="6" t="s">
        <v>58</v>
      </c>
      <c r="F19" s="5" t="s">
        <v>95</v>
      </c>
      <c r="G19" s="6" t="s">
        <v>94</v>
      </c>
      <c r="H19" s="5" t="str">
        <f>"000192"</f>
        <v>000192</v>
      </c>
      <c r="I19" s="4">
        <v>42731</v>
      </c>
      <c r="J19" s="5" t="str">
        <f>"000118"</f>
        <v>000118</v>
      </c>
      <c r="K19" s="4">
        <v>42773</v>
      </c>
      <c r="L19" s="5" t="str">
        <f>"000542"</f>
        <v>000542</v>
      </c>
      <c r="M19" s="4">
        <v>42773</v>
      </c>
      <c r="N19" s="5">
        <v>16</v>
      </c>
      <c r="O19" s="5" t="str">
        <f>"004536"</f>
        <v>004536</v>
      </c>
      <c r="P19" s="4">
        <v>43309</v>
      </c>
      <c r="Q19" s="7">
        <v>3.6461600000000001</v>
      </c>
      <c r="R19" s="7">
        <v>0.46699000000000002</v>
      </c>
      <c r="S19" s="7">
        <v>3.1791700000000001</v>
      </c>
      <c r="T19" s="5">
        <v>152</v>
      </c>
      <c r="U19" s="4">
        <v>43315</v>
      </c>
      <c r="V19" s="5">
        <v>9663779514</v>
      </c>
      <c r="W19" s="6" t="s">
        <v>93</v>
      </c>
      <c r="X19" s="5" t="s">
        <v>48</v>
      </c>
      <c r="Y19" s="6" t="s">
        <v>47</v>
      </c>
      <c r="Z19" s="5" t="s">
        <v>54</v>
      </c>
      <c r="AA19" s="6" t="s">
        <v>53</v>
      </c>
      <c r="AB19" s="7">
        <v>3.6461600000000004E-2</v>
      </c>
      <c r="AD19" s="8"/>
      <c r="AF19" s="8"/>
      <c r="AG19" s="8"/>
    </row>
    <row r="20" spans="1:33" x14ac:dyDescent="0.2">
      <c r="A20" s="12">
        <v>4565</v>
      </c>
      <c r="B20" s="13" t="s">
        <v>28</v>
      </c>
      <c r="C20" s="13">
        <v>43318</v>
      </c>
      <c r="D20" s="5">
        <v>150</v>
      </c>
      <c r="E20" s="6" t="s">
        <v>58</v>
      </c>
      <c r="F20" s="5" t="s">
        <v>92</v>
      </c>
      <c r="G20" s="6" t="s">
        <v>91</v>
      </c>
      <c r="H20" s="5" t="str">
        <f>"0009"</f>
        <v>0009</v>
      </c>
      <c r="I20" s="4">
        <v>1</v>
      </c>
      <c r="J20" s="5" t="str">
        <f>"000030"</f>
        <v>000030</v>
      </c>
      <c r="K20" s="4">
        <v>43018</v>
      </c>
      <c r="L20" s="5" t="str">
        <f>"000029"</f>
        <v>000029</v>
      </c>
      <c r="M20" s="4">
        <v>43018</v>
      </c>
      <c r="N20" s="5">
        <v>16</v>
      </c>
      <c r="O20" s="5" t="str">
        <f>"004564"</f>
        <v>004564</v>
      </c>
      <c r="P20" s="4">
        <v>43313</v>
      </c>
      <c r="Q20" s="7">
        <v>17.765180000000001</v>
      </c>
      <c r="R20" s="7">
        <v>2.1949000000000001</v>
      </c>
      <c r="S20" s="7">
        <v>15.57028</v>
      </c>
      <c r="T20" s="5">
        <v>157</v>
      </c>
      <c r="U20" s="4">
        <v>43318</v>
      </c>
      <c r="V20" s="5">
        <v>9980452347</v>
      </c>
      <c r="W20" s="6" t="s">
        <v>90</v>
      </c>
      <c r="X20" s="5" t="s">
        <v>32</v>
      </c>
      <c r="Y20" s="6" t="s">
        <v>33</v>
      </c>
      <c r="Z20" s="5" t="s">
        <v>50</v>
      </c>
      <c r="AA20" s="6" t="s">
        <v>49</v>
      </c>
      <c r="AB20" s="7">
        <v>0.1776518</v>
      </c>
      <c r="AD20" s="8"/>
      <c r="AF20" s="8"/>
      <c r="AG20" s="8"/>
    </row>
    <row r="21" spans="1:33" x14ac:dyDescent="0.2">
      <c r="A21" s="12">
        <v>4566</v>
      </c>
      <c r="B21" s="13" t="s">
        <v>28</v>
      </c>
      <c r="C21" s="13">
        <v>43318</v>
      </c>
      <c r="D21" s="5">
        <v>150</v>
      </c>
      <c r="E21" s="6" t="s">
        <v>58</v>
      </c>
      <c r="F21" s="5" t="s">
        <v>89</v>
      </c>
      <c r="G21" s="6" t="s">
        <v>88</v>
      </c>
      <c r="H21" s="5" t="str">
        <f>"000047"</f>
        <v>000047</v>
      </c>
      <c r="I21" s="4">
        <v>43131</v>
      </c>
      <c r="J21" s="5" t="str">
        <f>"000062"</f>
        <v>000062</v>
      </c>
      <c r="K21" s="4">
        <v>43160</v>
      </c>
      <c r="L21" s="5" t="str">
        <f>"000064"</f>
        <v>000064</v>
      </c>
      <c r="M21" s="4">
        <v>43160</v>
      </c>
      <c r="N21" s="5">
        <v>17</v>
      </c>
      <c r="O21" s="5" t="str">
        <f>"004883"</f>
        <v>004883</v>
      </c>
      <c r="P21" s="4">
        <v>43316</v>
      </c>
      <c r="Q21" s="7">
        <v>4.2915799999999997</v>
      </c>
      <c r="R21" s="7">
        <v>0.52956999999999999</v>
      </c>
      <c r="S21" s="7">
        <v>3.7620100000000001</v>
      </c>
      <c r="T21" s="5">
        <v>157</v>
      </c>
      <c r="U21" s="4">
        <v>43318</v>
      </c>
      <c r="V21" s="5">
        <v>0</v>
      </c>
      <c r="W21" s="6" t="s">
        <v>87</v>
      </c>
      <c r="X21" s="5" t="s">
        <v>32</v>
      </c>
      <c r="Y21" s="6" t="s">
        <v>33</v>
      </c>
      <c r="Z21" s="5" t="s">
        <v>50</v>
      </c>
      <c r="AA21" s="6" t="s">
        <v>49</v>
      </c>
      <c r="AB21" s="7">
        <v>4.2915799999999997E-2</v>
      </c>
      <c r="AD21" s="8"/>
      <c r="AF21" s="8"/>
      <c r="AG21" s="8"/>
    </row>
    <row r="22" spans="1:33" x14ac:dyDescent="0.2">
      <c r="A22" s="12">
        <v>4567</v>
      </c>
      <c r="B22" s="13" t="s">
        <v>28</v>
      </c>
      <c r="C22" s="13">
        <v>43318</v>
      </c>
      <c r="D22" s="5">
        <v>150</v>
      </c>
      <c r="E22" s="6" t="s">
        <v>58</v>
      </c>
      <c r="F22" s="5" t="s">
        <v>86</v>
      </c>
      <c r="G22" s="6" t="s">
        <v>85</v>
      </c>
      <c r="H22" s="5" t="str">
        <f>"000102"</f>
        <v>000102</v>
      </c>
      <c r="I22" s="4">
        <v>42524</v>
      </c>
      <c r="J22" s="5" t="str">
        <f>"000121"</f>
        <v>000121</v>
      </c>
      <c r="K22" s="4">
        <v>42782</v>
      </c>
      <c r="L22" s="5" t="str">
        <f>"000584"</f>
        <v>000584</v>
      </c>
      <c r="M22" s="4">
        <v>42794</v>
      </c>
      <c r="N22" s="5">
        <v>16</v>
      </c>
      <c r="O22" s="5" t="str">
        <f>"004721"</f>
        <v>004721</v>
      </c>
      <c r="P22" s="4">
        <v>43314</v>
      </c>
      <c r="Q22" s="7">
        <v>28.79175</v>
      </c>
      <c r="R22" s="7">
        <v>3.73346</v>
      </c>
      <c r="S22" s="7">
        <v>25.05829</v>
      </c>
      <c r="T22" s="5">
        <v>159</v>
      </c>
      <c r="U22" s="4">
        <v>43318</v>
      </c>
      <c r="V22" s="5">
        <v>9945896321</v>
      </c>
      <c r="W22" s="6" t="s">
        <v>84</v>
      </c>
      <c r="X22" s="5" t="s">
        <v>52</v>
      </c>
      <c r="Y22" s="6" t="s">
        <v>51</v>
      </c>
      <c r="Z22" s="5" t="s">
        <v>54</v>
      </c>
      <c r="AA22" s="6" t="s">
        <v>53</v>
      </c>
      <c r="AB22" s="7">
        <v>0.28791749999999999</v>
      </c>
      <c r="AD22" s="8"/>
      <c r="AF22" s="8"/>
      <c r="AG22" s="8"/>
    </row>
    <row r="23" spans="1:33" x14ac:dyDescent="0.2">
      <c r="A23" s="12">
        <v>4881</v>
      </c>
      <c r="B23" s="13" t="s">
        <v>28</v>
      </c>
      <c r="C23" s="13">
        <v>43326</v>
      </c>
      <c r="D23" s="5">
        <v>150</v>
      </c>
      <c r="E23" s="6" t="s">
        <v>58</v>
      </c>
      <c r="F23" s="5" t="s">
        <v>83</v>
      </c>
      <c r="G23" s="6" t="s">
        <v>82</v>
      </c>
      <c r="H23" s="5" t="str">
        <f>"000130"</f>
        <v>000130</v>
      </c>
      <c r="I23" s="4">
        <v>42906</v>
      </c>
      <c r="J23" s="5" t="str">
        <f>"000113"</f>
        <v>000113</v>
      </c>
      <c r="K23" s="4">
        <v>42754</v>
      </c>
      <c r="L23" s="5" t="str">
        <f>"000521"</f>
        <v>000521</v>
      </c>
      <c r="M23" s="4">
        <v>42758</v>
      </c>
      <c r="N23" s="5">
        <v>16</v>
      </c>
      <c r="O23" s="5" t="str">
        <f>"004911"</f>
        <v>004911</v>
      </c>
      <c r="P23" s="4">
        <v>43318</v>
      </c>
      <c r="Q23" s="7">
        <v>4.52562</v>
      </c>
      <c r="R23" s="7">
        <v>0.58636999999999995</v>
      </c>
      <c r="S23" s="7">
        <v>3.9392499999999999</v>
      </c>
      <c r="T23" s="5">
        <v>170</v>
      </c>
      <c r="U23" s="4">
        <v>43326</v>
      </c>
      <c r="V23" s="5">
        <v>9945360662</v>
      </c>
      <c r="W23" s="6" t="s">
        <v>81</v>
      </c>
      <c r="X23" s="5" t="s">
        <v>29</v>
      </c>
      <c r="Y23" s="6" t="s">
        <v>30</v>
      </c>
      <c r="Z23" s="5" t="s">
        <v>54</v>
      </c>
      <c r="AA23" s="6" t="s">
        <v>53</v>
      </c>
      <c r="AB23" s="7">
        <v>4.5256199999999996E-2</v>
      </c>
      <c r="AD23" s="8"/>
      <c r="AF23" s="8"/>
      <c r="AG23" s="8"/>
    </row>
    <row r="24" spans="1:33" x14ac:dyDescent="0.2">
      <c r="A24" s="12">
        <v>6225</v>
      </c>
      <c r="B24" s="13" t="s">
        <v>42</v>
      </c>
      <c r="C24" s="13">
        <v>43385</v>
      </c>
      <c r="D24" s="5">
        <v>150</v>
      </c>
      <c r="E24" s="6" t="s">
        <v>58</v>
      </c>
      <c r="F24" s="5" t="s">
        <v>71</v>
      </c>
      <c r="G24" s="6" t="s">
        <v>70</v>
      </c>
      <c r="H24" s="5" t="str">
        <f>"000007"</f>
        <v>000007</v>
      </c>
      <c r="I24" s="4">
        <v>43137</v>
      </c>
      <c r="J24" s="5" t="str">
        <f>"000011"</f>
        <v>000011</v>
      </c>
      <c r="K24" s="4">
        <v>43342</v>
      </c>
      <c r="L24" s="5" t="str">
        <f>"000130"</f>
        <v>000130</v>
      </c>
      <c r="M24" s="4">
        <v>43343</v>
      </c>
      <c r="N24" s="5">
        <v>18</v>
      </c>
      <c r="O24" s="5" t="str">
        <f>"006938"</f>
        <v>006938</v>
      </c>
      <c r="P24" s="4">
        <v>43398</v>
      </c>
      <c r="Q24" s="7">
        <v>143.38999999999999</v>
      </c>
      <c r="R24" s="7">
        <v>4.0609999999999999</v>
      </c>
      <c r="S24" s="7">
        <v>139.32900000000001</v>
      </c>
      <c r="T24" s="5">
        <v>227</v>
      </c>
      <c r="U24" s="4">
        <v>43385</v>
      </c>
      <c r="V24" s="5">
        <v>9845853135</v>
      </c>
      <c r="W24" s="6" t="s">
        <v>69</v>
      </c>
      <c r="X24" s="5" t="s">
        <v>45</v>
      </c>
      <c r="Y24" s="6" t="s">
        <v>44</v>
      </c>
      <c r="Z24" s="5" t="s">
        <v>40</v>
      </c>
      <c r="AA24" s="6" t="s">
        <v>41</v>
      </c>
      <c r="AB24" s="7">
        <f>Q24/100</f>
        <v>1.4339</v>
      </c>
      <c r="AD24" s="8"/>
      <c r="AF24" s="8"/>
      <c r="AG24" s="8"/>
    </row>
    <row r="25" spans="1:33" x14ac:dyDescent="0.2">
      <c r="A25" s="12">
        <v>6226</v>
      </c>
      <c r="B25" s="13" t="s">
        <v>42</v>
      </c>
      <c r="C25" s="13">
        <v>43385</v>
      </c>
      <c r="D25" s="5">
        <v>150</v>
      </c>
      <c r="E25" s="6" t="s">
        <v>58</v>
      </c>
      <c r="F25" s="5" t="s">
        <v>80</v>
      </c>
      <c r="G25" s="6" t="s">
        <v>79</v>
      </c>
      <c r="H25" s="5" t="str">
        <f>"000006"</f>
        <v>000006</v>
      </c>
      <c r="I25" s="4">
        <v>43133</v>
      </c>
      <c r="J25" s="5" t="str">
        <f>"000018"</f>
        <v>000018</v>
      </c>
      <c r="K25" s="4">
        <v>43446</v>
      </c>
      <c r="L25" s="5" t="str">
        <f>"000213"</f>
        <v>000213</v>
      </c>
      <c r="M25" s="4">
        <v>43449</v>
      </c>
      <c r="N25" s="5">
        <v>18</v>
      </c>
      <c r="O25" s="5" t="str">
        <f>"008605"</f>
        <v>008605</v>
      </c>
      <c r="P25" s="4">
        <v>43470</v>
      </c>
      <c r="Q25" s="7">
        <v>60.363</v>
      </c>
      <c r="R25" s="7">
        <v>1.6719999999999999</v>
      </c>
      <c r="S25" s="7">
        <v>58.691000000000003</v>
      </c>
      <c r="T25" s="5">
        <v>228</v>
      </c>
      <c r="U25" s="4">
        <v>43385</v>
      </c>
      <c r="V25" s="5">
        <v>9448086360</v>
      </c>
      <c r="W25" s="6" t="s">
        <v>78</v>
      </c>
      <c r="X25" s="5" t="s">
        <v>45</v>
      </c>
      <c r="Y25" s="6" t="s">
        <v>44</v>
      </c>
      <c r="Z25" s="5" t="s">
        <v>40</v>
      </c>
      <c r="AA25" s="6" t="s">
        <v>41</v>
      </c>
      <c r="AB25" s="7">
        <f>Q25/100</f>
        <v>0.60363</v>
      </c>
      <c r="AD25" s="8"/>
      <c r="AF25" s="8"/>
      <c r="AG25" s="8"/>
    </row>
    <row r="26" spans="1:33" x14ac:dyDescent="0.2">
      <c r="A26" s="12">
        <v>6227</v>
      </c>
      <c r="B26" s="13" t="s">
        <v>42</v>
      </c>
      <c r="C26" s="13">
        <v>43385</v>
      </c>
      <c r="D26" s="5">
        <v>150</v>
      </c>
      <c r="E26" s="6" t="s">
        <v>58</v>
      </c>
      <c r="F26" s="5" t="s">
        <v>71</v>
      </c>
      <c r="G26" s="6" t="s">
        <v>70</v>
      </c>
      <c r="H26" s="5" t="str">
        <f>"000007"</f>
        <v>000007</v>
      </c>
      <c r="I26" s="4">
        <v>43137</v>
      </c>
      <c r="J26" s="5" t="str">
        <f>"000011"</f>
        <v>000011</v>
      </c>
      <c r="K26" s="4">
        <v>43342</v>
      </c>
      <c r="L26" s="5" t="str">
        <f>"000130"</f>
        <v>000130</v>
      </c>
      <c r="M26" s="4">
        <v>43343</v>
      </c>
      <c r="N26" s="5">
        <v>18</v>
      </c>
      <c r="O26" s="5" t="str">
        <f>"006938"</f>
        <v>006938</v>
      </c>
      <c r="P26" s="4">
        <v>43398</v>
      </c>
      <c r="Q26" s="7">
        <v>143.38999999999999</v>
      </c>
      <c r="R26" s="7">
        <v>4.0609999999999999</v>
      </c>
      <c r="S26" s="7">
        <v>139.32900000000001</v>
      </c>
      <c r="T26" s="5">
        <v>227</v>
      </c>
      <c r="U26" s="4">
        <v>43385</v>
      </c>
      <c r="V26" s="5">
        <v>9845853135</v>
      </c>
      <c r="W26" s="6" t="s">
        <v>69</v>
      </c>
      <c r="X26" s="5" t="s">
        <v>45</v>
      </c>
      <c r="Y26" s="6" t="s">
        <v>44</v>
      </c>
      <c r="Z26" s="5" t="s">
        <v>40</v>
      </c>
      <c r="AA26" s="6" t="s">
        <v>41</v>
      </c>
      <c r="AB26" s="7">
        <f>Q26/100</f>
        <v>1.4339</v>
      </c>
      <c r="AD26" s="8"/>
      <c r="AF26" s="8"/>
      <c r="AG26" s="8"/>
    </row>
    <row r="27" spans="1:33" x14ac:dyDescent="0.2">
      <c r="A27" s="12">
        <v>6228</v>
      </c>
      <c r="B27" s="13" t="s">
        <v>42</v>
      </c>
      <c r="C27" s="13">
        <v>43385</v>
      </c>
      <c r="D27" s="5">
        <v>150</v>
      </c>
      <c r="E27" s="6" t="s">
        <v>58</v>
      </c>
      <c r="F27" s="5" t="s">
        <v>80</v>
      </c>
      <c r="G27" s="6" t="s">
        <v>79</v>
      </c>
      <c r="H27" s="5" t="str">
        <f>"000006"</f>
        <v>000006</v>
      </c>
      <c r="I27" s="4">
        <v>43133</v>
      </c>
      <c r="J27" s="5" t="str">
        <f>"000018"</f>
        <v>000018</v>
      </c>
      <c r="K27" s="4">
        <v>43446</v>
      </c>
      <c r="L27" s="5" t="str">
        <f>"000213"</f>
        <v>000213</v>
      </c>
      <c r="M27" s="4">
        <v>43449</v>
      </c>
      <c r="N27" s="5">
        <v>18</v>
      </c>
      <c r="O27" s="5" t="str">
        <f>"008605"</f>
        <v>008605</v>
      </c>
      <c r="P27" s="4">
        <v>43470</v>
      </c>
      <c r="Q27" s="7">
        <v>60.363</v>
      </c>
      <c r="R27" s="7">
        <v>1.6719999999999999</v>
      </c>
      <c r="S27" s="7">
        <v>58.691000000000003</v>
      </c>
      <c r="T27" s="5">
        <v>228</v>
      </c>
      <c r="U27" s="4">
        <v>43385</v>
      </c>
      <c r="V27" s="5">
        <v>9448086360</v>
      </c>
      <c r="W27" s="6" t="s">
        <v>78</v>
      </c>
      <c r="X27" s="5" t="s">
        <v>45</v>
      </c>
      <c r="Y27" s="6" t="s">
        <v>44</v>
      </c>
      <c r="Z27" s="5" t="s">
        <v>40</v>
      </c>
      <c r="AA27" s="6" t="s">
        <v>41</v>
      </c>
      <c r="AB27" s="7">
        <f>Q27/100</f>
        <v>0.60363</v>
      </c>
      <c r="AD27" s="8"/>
      <c r="AF27" s="8"/>
      <c r="AG27" s="8"/>
    </row>
    <row r="28" spans="1:33" x14ac:dyDescent="0.2">
      <c r="A28" s="12">
        <v>6229</v>
      </c>
      <c r="B28" s="13" t="s">
        <v>42</v>
      </c>
      <c r="C28" s="13">
        <v>43385</v>
      </c>
      <c r="D28" s="5">
        <v>150</v>
      </c>
      <c r="E28" s="6" t="s">
        <v>58</v>
      </c>
      <c r="F28" s="5" t="s">
        <v>77</v>
      </c>
      <c r="G28" s="6" t="s">
        <v>76</v>
      </c>
      <c r="H28" s="5" t="str">
        <f>"000001"</f>
        <v>000001</v>
      </c>
      <c r="I28" s="4">
        <v>43196</v>
      </c>
      <c r="J28" s="5" t="str">
        <f>"000022"</f>
        <v>000022</v>
      </c>
      <c r="K28" s="4">
        <v>43301</v>
      </c>
      <c r="L28" s="5" t="str">
        <f>"000084"</f>
        <v>000084</v>
      </c>
      <c r="M28" s="4">
        <v>43301</v>
      </c>
      <c r="N28" s="5">
        <v>16</v>
      </c>
      <c r="O28" s="5" t="str">
        <f>"006312"</f>
        <v>006312</v>
      </c>
      <c r="P28" s="4">
        <v>43380</v>
      </c>
      <c r="Q28" s="7">
        <v>33.205590000000001</v>
      </c>
      <c r="R28" s="7">
        <v>0.91371000000000002</v>
      </c>
      <c r="S28" s="7">
        <v>32.291879999999999</v>
      </c>
      <c r="T28" s="5">
        <v>232</v>
      </c>
      <c r="U28" s="4">
        <v>43385</v>
      </c>
      <c r="V28" s="5">
        <v>9845034278</v>
      </c>
      <c r="W28" s="6" t="s">
        <v>75</v>
      </c>
      <c r="X28" s="5" t="s">
        <v>45</v>
      </c>
      <c r="Y28" s="6" t="s">
        <v>44</v>
      </c>
      <c r="Z28" s="5" t="s">
        <v>54</v>
      </c>
      <c r="AA28" s="6" t="s">
        <v>53</v>
      </c>
      <c r="AB28" s="7">
        <f>Q28/100</f>
        <v>0.33205590000000001</v>
      </c>
      <c r="AD28" s="8"/>
      <c r="AF28" s="8"/>
      <c r="AG28" s="8"/>
    </row>
    <row r="29" spans="1:33" x14ac:dyDescent="0.2">
      <c r="A29" s="12">
        <v>6614</v>
      </c>
      <c r="B29" s="13" t="s">
        <v>42</v>
      </c>
      <c r="C29" s="13">
        <v>43389</v>
      </c>
      <c r="D29" s="5">
        <v>150</v>
      </c>
      <c r="E29" s="6" t="s">
        <v>58</v>
      </c>
      <c r="F29" s="5" t="s">
        <v>74</v>
      </c>
      <c r="G29" s="6" t="s">
        <v>73</v>
      </c>
      <c r="H29" s="5" t="str">
        <f>"000140"</f>
        <v>000140</v>
      </c>
      <c r="I29" s="4">
        <v>43125</v>
      </c>
      <c r="J29" s="5" t="str">
        <f>"000052"</f>
        <v>000052</v>
      </c>
      <c r="K29" s="4">
        <v>43125</v>
      </c>
      <c r="L29" s="5" t="str">
        <f>"000225"</f>
        <v>000225</v>
      </c>
      <c r="M29" s="4">
        <v>43125</v>
      </c>
      <c r="N29" s="5">
        <v>17</v>
      </c>
      <c r="O29" s="5" t="str">
        <f>"006464"</f>
        <v>006464</v>
      </c>
      <c r="P29" s="4">
        <v>43382</v>
      </c>
      <c r="Q29" s="7">
        <v>6.8482200000000004</v>
      </c>
      <c r="R29" s="7">
        <v>0.50004999999999999</v>
      </c>
      <c r="S29" s="7">
        <v>6.3481699999999996</v>
      </c>
      <c r="T29" s="5">
        <v>241</v>
      </c>
      <c r="U29" s="4">
        <v>43389</v>
      </c>
      <c r="V29" s="5">
        <v>9481544777</v>
      </c>
      <c r="W29" s="6" t="s">
        <v>72</v>
      </c>
      <c r="X29" s="5" t="s">
        <v>29</v>
      </c>
      <c r="Y29" s="6" t="s">
        <v>30</v>
      </c>
      <c r="Z29" s="5" t="s">
        <v>54</v>
      </c>
      <c r="AA29" s="6" t="s">
        <v>53</v>
      </c>
      <c r="AB29" s="7">
        <f>Q29/100</f>
        <v>6.8482200000000007E-2</v>
      </c>
      <c r="AD29" s="8"/>
      <c r="AF29" s="8"/>
      <c r="AG29" s="8"/>
    </row>
    <row r="30" spans="1:33" x14ac:dyDescent="0.2">
      <c r="A30" s="12">
        <v>6881</v>
      </c>
      <c r="B30" s="13" t="s">
        <v>42</v>
      </c>
      <c r="C30" s="13">
        <v>43399</v>
      </c>
      <c r="D30" s="5">
        <v>150</v>
      </c>
      <c r="E30" s="6" t="s">
        <v>58</v>
      </c>
      <c r="F30" s="5" t="s">
        <v>71</v>
      </c>
      <c r="G30" s="6" t="s">
        <v>70</v>
      </c>
      <c r="H30" s="5" t="str">
        <f>"000007"</f>
        <v>000007</v>
      </c>
      <c r="I30" s="4">
        <v>43137</v>
      </c>
      <c r="J30" s="5" t="str">
        <f>"000011"</f>
        <v>000011</v>
      </c>
      <c r="K30" s="4">
        <v>43342</v>
      </c>
      <c r="L30" s="5" t="str">
        <f>"000130"</f>
        <v>000130</v>
      </c>
      <c r="M30" s="4">
        <v>43343</v>
      </c>
      <c r="N30" s="5">
        <v>18</v>
      </c>
      <c r="O30" s="5" t="str">
        <f>"006938"</f>
        <v>006938</v>
      </c>
      <c r="P30" s="4">
        <v>43398</v>
      </c>
      <c r="Q30" s="7">
        <v>69.650000000000006</v>
      </c>
      <c r="R30" s="7">
        <v>2.145</v>
      </c>
      <c r="S30" s="7">
        <v>67.504999999999995</v>
      </c>
      <c r="T30" s="5">
        <v>250</v>
      </c>
      <c r="U30" s="4">
        <v>43399</v>
      </c>
      <c r="V30" s="5">
        <v>9845853135</v>
      </c>
      <c r="W30" s="6" t="s">
        <v>69</v>
      </c>
      <c r="X30" s="5" t="s">
        <v>45</v>
      </c>
      <c r="Y30" s="6" t="s">
        <v>44</v>
      </c>
      <c r="Z30" s="5" t="s">
        <v>40</v>
      </c>
      <c r="AA30" s="6" t="s">
        <v>41</v>
      </c>
      <c r="AB30" s="7">
        <f>Q30/100</f>
        <v>0.69650000000000001</v>
      </c>
      <c r="AD30" s="8"/>
      <c r="AF30" s="8"/>
      <c r="AG30" s="8"/>
    </row>
    <row r="31" spans="1:33" x14ac:dyDescent="0.2">
      <c r="A31" s="12">
        <v>6939</v>
      </c>
      <c r="B31" s="13" t="s">
        <v>42</v>
      </c>
      <c r="C31" s="13">
        <v>43402</v>
      </c>
      <c r="D31" s="5">
        <v>150</v>
      </c>
      <c r="E31" s="6" t="s">
        <v>58</v>
      </c>
      <c r="F31" s="5" t="s">
        <v>68</v>
      </c>
      <c r="G31" s="6" t="s">
        <v>67</v>
      </c>
      <c r="H31" s="5" t="str">
        <f>"000001"</f>
        <v>000001</v>
      </c>
      <c r="I31" s="4">
        <v>43108</v>
      </c>
      <c r="J31" s="5" t="str">
        <f>"000013"</f>
        <v>000013</v>
      </c>
      <c r="K31" s="4">
        <v>43385</v>
      </c>
      <c r="L31" s="5" t="str">
        <f>"000182"</f>
        <v>000182</v>
      </c>
      <c r="M31" s="4">
        <v>43385</v>
      </c>
      <c r="N31" s="5">
        <v>18</v>
      </c>
      <c r="O31" s="5" t="str">
        <f>"007027"</f>
        <v>007027</v>
      </c>
      <c r="P31" s="4">
        <v>43400</v>
      </c>
      <c r="Q31" s="7">
        <v>53.65</v>
      </c>
      <c r="R31" s="7">
        <v>2.6829999999999998</v>
      </c>
      <c r="S31" s="7">
        <v>50.966999999999999</v>
      </c>
      <c r="T31" s="5">
        <v>252</v>
      </c>
      <c r="U31" s="4">
        <v>43402</v>
      </c>
      <c r="V31" s="5">
        <v>9886433379</v>
      </c>
      <c r="W31" s="6" t="s">
        <v>66</v>
      </c>
      <c r="X31" s="5" t="s">
        <v>45</v>
      </c>
      <c r="Y31" s="6" t="s">
        <v>44</v>
      </c>
      <c r="Z31" s="5" t="s">
        <v>40</v>
      </c>
      <c r="AA31" s="6" t="s">
        <v>41</v>
      </c>
      <c r="AB31" s="7">
        <f>Q31/100</f>
        <v>0.53649999999999998</v>
      </c>
      <c r="AD31" s="8"/>
      <c r="AF31" s="8"/>
      <c r="AG31" s="8"/>
    </row>
    <row r="32" spans="1:33" x14ac:dyDescent="0.2">
      <c r="A32" s="12">
        <v>7111</v>
      </c>
      <c r="B32" s="13" t="s">
        <v>42</v>
      </c>
      <c r="C32" s="13">
        <v>43404</v>
      </c>
      <c r="D32" s="5">
        <v>150</v>
      </c>
      <c r="E32" s="6" t="s">
        <v>58</v>
      </c>
      <c r="F32" s="5" t="s">
        <v>65</v>
      </c>
      <c r="G32" s="6" t="s">
        <v>64</v>
      </c>
      <c r="H32" s="5" t="str">
        <f>"000018"</f>
        <v>000018</v>
      </c>
      <c r="I32" s="4">
        <v>43218</v>
      </c>
      <c r="J32" s="5" t="str">
        <f>"000010"</f>
        <v>000010</v>
      </c>
      <c r="K32" s="4">
        <v>43218</v>
      </c>
      <c r="L32" s="5" t="str">
        <f>"000039"</f>
        <v>000039</v>
      </c>
      <c r="M32" s="4">
        <v>43218</v>
      </c>
      <c r="N32" s="5">
        <v>18</v>
      </c>
      <c r="O32" s="5" t="str">
        <f>"007163"</f>
        <v>007163</v>
      </c>
      <c r="P32" s="4">
        <v>43403</v>
      </c>
      <c r="Q32" s="7">
        <v>14.97053</v>
      </c>
      <c r="R32" s="7">
        <v>1.7643599999999999</v>
      </c>
      <c r="S32" s="7">
        <v>13.20617</v>
      </c>
      <c r="T32" s="5">
        <v>260</v>
      </c>
      <c r="U32" s="4">
        <v>43404</v>
      </c>
      <c r="V32" s="5">
        <v>9480828222</v>
      </c>
      <c r="W32" s="6" t="s">
        <v>61</v>
      </c>
      <c r="X32" s="5" t="s">
        <v>60</v>
      </c>
      <c r="Y32" s="6" t="s">
        <v>59</v>
      </c>
      <c r="Z32" s="5" t="s">
        <v>54</v>
      </c>
      <c r="AA32" s="6" t="s">
        <v>53</v>
      </c>
      <c r="AB32" s="7">
        <f>Q32/100</f>
        <v>0.14970530000000001</v>
      </c>
      <c r="AD32" s="8"/>
      <c r="AF32" s="8"/>
      <c r="AG32" s="8"/>
    </row>
    <row r="33" spans="1:33" x14ac:dyDescent="0.2">
      <c r="A33" s="12">
        <v>7112</v>
      </c>
      <c r="B33" s="13" t="s">
        <v>42</v>
      </c>
      <c r="C33" s="13">
        <v>43404</v>
      </c>
      <c r="D33" s="5">
        <v>150</v>
      </c>
      <c r="E33" s="6" t="s">
        <v>58</v>
      </c>
      <c r="F33" s="5" t="s">
        <v>63</v>
      </c>
      <c r="G33" s="6" t="s">
        <v>62</v>
      </c>
      <c r="H33" s="5" t="str">
        <f>"000017"</f>
        <v>000017</v>
      </c>
      <c r="I33" s="4">
        <v>43217</v>
      </c>
      <c r="J33" s="5" t="str">
        <f>"000009"</f>
        <v>000009</v>
      </c>
      <c r="K33" s="4">
        <v>43217</v>
      </c>
      <c r="L33" s="5" t="str">
        <f>"000036"</f>
        <v>000036</v>
      </c>
      <c r="M33" s="4">
        <v>43217</v>
      </c>
      <c r="N33" s="5">
        <v>18</v>
      </c>
      <c r="O33" s="5" t="str">
        <f>"007164"</f>
        <v>007164</v>
      </c>
      <c r="P33" s="4">
        <v>43403</v>
      </c>
      <c r="Q33" s="7">
        <v>14.385350000000001</v>
      </c>
      <c r="R33" s="7">
        <v>1.6828799999999999</v>
      </c>
      <c r="S33" s="7">
        <v>12.70247</v>
      </c>
      <c r="T33" s="5">
        <v>260</v>
      </c>
      <c r="U33" s="4">
        <v>43404</v>
      </c>
      <c r="V33" s="5">
        <v>9480828222</v>
      </c>
      <c r="W33" s="6" t="s">
        <v>61</v>
      </c>
      <c r="X33" s="5" t="s">
        <v>60</v>
      </c>
      <c r="Y33" s="6" t="s">
        <v>59</v>
      </c>
      <c r="Z33" s="5" t="s">
        <v>54</v>
      </c>
      <c r="AA33" s="6" t="s">
        <v>53</v>
      </c>
      <c r="AB33" s="7">
        <f>Q33/100</f>
        <v>0.1438535</v>
      </c>
      <c r="AD33" s="8"/>
      <c r="AF33" s="8"/>
      <c r="AG33" s="8"/>
    </row>
    <row r="34" spans="1:33" x14ac:dyDescent="0.2">
      <c r="A34" s="12">
        <v>7259</v>
      </c>
      <c r="B34" s="13" t="s">
        <v>43</v>
      </c>
      <c r="C34" s="13">
        <v>43420</v>
      </c>
      <c r="D34" s="5">
        <v>150</v>
      </c>
      <c r="E34" s="6" t="s">
        <v>58</v>
      </c>
      <c r="F34" s="5" t="s">
        <v>57</v>
      </c>
      <c r="G34" s="6" t="s">
        <v>56</v>
      </c>
      <c r="H34" s="5" t="str">
        <f>"000093"</f>
        <v>000093</v>
      </c>
      <c r="I34" s="4">
        <v>42521</v>
      </c>
      <c r="J34" s="5" t="str">
        <f>"000019"</f>
        <v>000019</v>
      </c>
      <c r="K34" s="4">
        <v>42884</v>
      </c>
      <c r="L34" s="5" t="str">
        <f>"000058"</f>
        <v>000058</v>
      </c>
      <c r="M34" s="4">
        <v>42884</v>
      </c>
      <c r="N34" s="5">
        <v>16</v>
      </c>
      <c r="O34" s="5" t="str">
        <f>"007283"</f>
        <v>007283</v>
      </c>
      <c r="P34" s="4">
        <v>43407</v>
      </c>
      <c r="Q34" s="7">
        <v>28.991299999999999</v>
      </c>
      <c r="R34" s="7">
        <v>3.7109700000000001</v>
      </c>
      <c r="S34" s="7">
        <v>25.280329999999999</v>
      </c>
      <c r="T34" s="5">
        <v>266</v>
      </c>
      <c r="U34" s="4">
        <v>43420</v>
      </c>
      <c r="V34" s="5">
        <v>9482785691</v>
      </c>
      <c r="W34" s="6" t="s">
        <v>55</v>
      </c>
      <c r="X34" s="5" t="s">
        <v>52</v>
      </c>
      <c r="Y34" s="6" t="s">
        <v>51</v>
      </c>
      <c r="Z34" s="5" t="s">
        <v>54</v>
      </c>
      <c r="AA34" s="6" t="s">
        <v>53</v>
      </c>
      <c r="AB34" s="7">
        <f>Q34/100</f>
        <v>0.28991299999999998</v>
      </c>
      <c r="AD34" s="8"/>
      <c r="AF34" s="8"/>
      <c r="AG34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cp:lastPrinted>2019-01-08T07:19:18Z</cp:lastPrinted>
  <dcterms:created xsi:type="dcterms:W3CDTF">2019-01-08T05:01:28Z</dcterms:created>
  <dcterms:modified xsi:type="dcterms:W3CDTF">2019-01-17T09:27:15Z</dcterms:modified>
</cp:coreProperties>
</file>