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6" i="1" l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<sst xmlns="http://schemas.openxmlformats.org/spreadsheetml/2006/main" count="253" uniqueCount="124">
  <si>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</si>
  <si>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</si>
  <si>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</si>
  <si>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</si>
  <si>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</si>
  <si>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</si>
  <si>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</si>
  <si>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</si>
  <si>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</si>
  <si>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</si>
  <si>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</si>
  <si>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</si>
  <si>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</si>
  <si>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</si>
  <si>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</si>
  <si>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</si>
  <si>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</si>
  <si>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</si>
  <si>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</si>
  <si>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</si>
  <si>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</si>
  <si>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</si>
  <si>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</si>
  <si>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</si>
  <si>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</si>
  <si>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</si>
  <si>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</si>
  <si>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</si>
  <si>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</si>
  <si>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</si>
  <si>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</si>
  <si>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</si>
  <si>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P3111</t>
  </si>
  <si>
    <t>State Finance Commission Untied Grant Works</t>
  </si>
  <si>
    <t>September</t>
  </si>
  <si>
    <t>P3110</t>
  </si>
  <si>
    <t>14th Finance Commission Grant Works</t>
  </si>
  <si>
    <t>June</t>
  </si>
  <si>
    <t>M/s KRIDL</t>
  </si>
  <si>
    <t>ddo313</t>
  </si>
  <si>
    <t xml:space="preserve"> Chief Engineer SWD Central Zone</t>
  </si>
  <si>
    <t>P3297</t>
  </si>
  <si>
    <t>14th Finance Commission Grants - SWD Works</t>
  </si>
  <si>
    <t>ddo270</t>
  </si>
  <si>
    <t xml:space="preserve"> Assistant Executive Engineer BTM Layout South Zone</t>
  </si>
  <si>
    <t>Sri. K R Pratheek</t>
  </si>
  <si>
    <t>Sri. K C Sridhar</t>
  </si>
  <si>
    <t>Suddagunte Palya</t>
  </si>
  <si>
    <t>152-17-000045</t>
  </si>
  <si>
    <t>Engagement of Gangman and Hiring of Tractor Tippers for cleaning and Maintenance of road side drains and other cleaning works in works in ward no 152</t>
  </si>
  <si>
    <t xml:space="preserve">S Naresh Kumar </t>
  </si>
  <si>
    <t>152-17-000046</t>
  </si>
  <si>
    <t>Providing CC Camera at Garbage Block Spots in ward no 152</t>
  </si>
  <si>
    <t>152-18-000022</t>
  </si>
  <si>
    <t xml:space="preserve">Desilting and improvements to Drains, roads and Other Development works in S G Palya in Ward No:152 </t>
  </si>
  <si>
    <t>152-18-000021</t>
  </si>
  <si>
    <t xml:space="preserve">Improvements to Roads at Balajinagar, Bharathi Layout, Venkateswara Layout, Maruthinagara, Chikka Adugodi and Surrounding Area and other footpath improvement works in Ward No 152 S G Palya </t>
  </si>
  <si>
    <t>152-16-000001</t>
  </si>
  <si>
    <t>Annual Maintainance work for the year 2015-16 in Ward No. 152 (Suddaguntepalya)</t>
  </si>
  <si>
    <t>Satish Kumar N</t>
  </si>
  <si>
    <t>152-16-000003</t>
  </si>
  <si>
    <t>Urgent work under emergency grant for the year 2015-16 in Ward No. 152 (Suddaguntepalya)</t>
  </si>
  <si>
    <t>152-16-000005</t>
  </si>
  <si>
    <t>Removing and resetting and Improvements to drains and Kerb stones at Chikka Adugodi Brindavana Nagara, Kaveri Layout and surrounding areas of S.G.Palya in ward no. 152</t>
  </si>
  <si>
    <t>152-15-000002</t>
  </si>
  <si>
    <t>Asphalting to road cutting portion and bad reaches for the year 2014 15 in Ward No 152 Suddaguntepalya</t>
  </si>
  <si>
    <t>152-15-000007</t>
  </si>
  <si>
    <t>Improvements to drains Removing and Resetting of Kerb Stones shoulder drains and culverts in ward no 152</t>
  </si>
  <si>
    <t>Sri. N Naveen (Nischal Constructions)</t>
  </si>
  <si>
    <t>152-16-000002</t>
  </si>
  <si>
    <t>Asphalting to road cutting portion and bad reaches for the year 2015-16 in Ward No. 152 (Suddaguntepalya)</t>
  </si>
  <si>
    <t>Charan Kumar Y N</t>
  </si>
  <si>
    <t>152-16-000006</t>
  </si>
  <si>
    <t>Construction of RCC box drain and other Improvements to drains and Culverts at Padmavathi School Surrounding areas and other parts of Maruthinagara in ward No-152 S.G.Palya</t>
  </si>
  <si>
    <t>152-15-000008</t>
  </si>
  <si>
    <t>Concreting of damaged concrete roads and other improvemets at Venkateshwara layout Bhavani Nagara S G Palya and Surrounding areas in ward No 152 Suddaguntepalya</t>
  </si>
  <si>
    <t>152-18-000029</t>
  </si>
  <si>
    <t xml:space="preserve">Construction of RCC Culvert and Allied Works in K-200 Behind Lakshmi theater in Koramangala Valley </t>
  </si>
  <si>
    <t>Sri Ganesh</t>
  </si>
  <si>
    <t>152-17-000043</t>
  </si>
  <si>
    <t>Construction of RCC drain at Maruthi nagar main road western side from hosur road to SWD in ward no.152. Suddaguntepalya.</t>
  </si>
  <si>
    <t>152-17-000042</t>
  </si>
  <si>
    <t>Construction of RCC drain at Maruthi nagar main road eastern side from hosur road to SWD in ward no.152. Suddaguntepalya.</t>
  </si>
  <si>
    <t>M/s KRIDl</t>
  </si>
  <si>
    <t>152-17-000013</t>
  </si>
  <si>
    <t>Digging and Sinking of Borewell and Providing  Water Supply System from Distrubution pipe lines at venkateshwara layout , Bhuvanappa layout , Kaveri layout, Chikka Adugodi and other parts of Suddaguntepalya for the year 2016-17 in ward No.152.</t>
  </si>
  <si>
    <t>Y H Krishna</t>
  </si>
  <si>
    <t>October</t>
  </si>
  <si>
    <t>152-17-000029</t>
  </si>
  <si>
    <t>Maintenance and Repairs to ARO office in Maruthi Nagara Madiwala  Extn and and other Improvements  in ward no 152 S G Palya</t>
  </si>
  <si>
    <t>Sri. Sharanappa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</si>
  <si>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</si>
  <si>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</si>
  <si>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152-13-000026</t>
  </si>
  <si>
    <t>Construction of DWC Center at Taverekere park in ward no 152</t>
  </si>
  <si>
    <t>M/s.Almas constructions</t>
  </si>
  <si>
    <t>P2906</t>
  </si>
  <si>
    <t>Solid waste management basic infra works unde 13th finance commission grants (Est 200 Cr)</t>
  </si>
  <si>
    <t>ddo258</t>
  </si>
  <si>
    <t xml:space="preserve"> Executive Engineer Electrical South Zone</t>
  </si>
  <si>
    <t>152-16-000004</t>
  </si>
  <si>
    <t>Improvements to drains and culverts at Venkateshwara Layout Bharathi Layout  Balajinagara and surrounding areas of S.G.Palya in ward no. 152</t>
  </si>
  <si>
    <t>Sri. Venkatesh Babu</t>
  </si>
  <si>
    <t>152-18-000028</t>
  </si>
  <si>
    <t>Providing LED Street lights in ward no 152</t>
  </si>
  <si>
    <t>Executive Engineer -3, KRIDL</t>
  </si>
  <si>
    <t>P3290</t>
  </si>
  <si>
    <t>14th Finance Commission Works - Providing Street Lights and Maintenance</t>
  </si>
  <si>
    <t>152-18-000003</t>
  </si>
  <si>
    <t>Providing Street lights Timer Control and other Public lighting accessories in  Suddaguntepalya and surrounding areas ward no 152</t>
  </si>
  <si>
    <t>Executive Engineer-3, Karnataka Rural Infrastructure,</t>
  </si>
  <si>
    <t>152-18-000004</t>
  </si>
  <si>
    <t>Repairs and Upgradation of lightings at parks and play grounds at Suddaguntepalya ward no 152</t>
  </si>
  <si>
    <t>December</t>
  </si>
  <si>
    <t>152-17-000020</t>
  </si>
  <si>
    <t>Sinking and energyzing of borewell in ward no 152</t>
  </si>
  <si>
    <t>Sri. Mahesh K M</t>
  </si>
  <si>
    <t>P1802</t>
  </si>
  <si>
    <t>Water Supply New Areas</t>
  </si>
  <si>
    <t>152-18-000010</t>
  </si>
  <si>
    <t>Concreting and Asphalting of Damaged road works in ward no 152 S G Palya</t>
  </si>
  <si>
    <t>Sri. Patel B</t>
  </si>
  <si>
    <t>P3296</t>
  </si>
  <si>
    <t>14th Finance Commission Works - Road and Footpath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</si>
</sst>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abSelected="1" workbookViewId="0">
      <selection activeCell="E5" sqref="E5"/>
    </sheetView>
  </sheetViews>
  <sheetFormatPr defaultRowHeight="12.75" x14ac:dyDescent="0.2"/>
  <cols>
    <col min="1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1885</v>
      </c>
      <c r="B2" s="13" t="s">
        <v>37</v>
      </c>
      <c r="C2" s="13">
        <v>43257</v>
      </c>
      <c r="D2" s="5">
        <v>152</v>
      </c>
      <c r="E2" s="6" t="s">
        <v>47</v>
      </c>
      <c r="F2" s="5" t="s">
        <v>48</v>
      </c>
      <c r="G2" s="6" t="s">
        <v>49</v>
      </c>
      <c r="H2" s="5" t="str">
        <f>"000061"</f>
        <v>000061</v>
      </c>
      <c r="I2" s="4">
        <v>43054</v>
      </c>
      <c r="J2" s="5" t="str">
        <f>"000015"</f>
        <v>000015</v>
      </c>
      <c r="K2" s="4">
        <v>43215</v>
      </c>
      <c r="L2" s="5" t="str">
        <f>"000038"</f>
        <v>000038</v>
      </c>
      <c r="M2" s="4">
        <v>43217</v>
      </c>
      <c r="N2" s="5">
        <v>17</v>
      </c>
      <c r="O2" s="5" t="str">
        <f>"002056"</f>
        <v>002056</v>
      </c>
      <c r="P2" s="4">
        <v>43249</v>
      </c>
      <c r="Q2" s="7">
        <v>4.8879999999999999</v>
      </c>
      <c r="R2" s="7">
        <v>0.44479999999999997</v>
      </c>
      <c r="S2" s="7">
        <v>4.4432</v>
      </c>
      <c r="T2" s="5">
        <v>72</v>
      </c>
      <c r="U2" s="4">
        <v>43257</v>
      </c>
      <c r="V2" s="5">
        <v>9916364289</v>
      </c>
      <c r="W2" s="6" t="s">
        <v>50</v>
      </c>
      <c r="X2" s="5" t="s">
        <v>35</v>
      </c>
      <c r="Y2" s="6" t="s">
        <v>36</v>
      </c>
      <c r="Z2" s="5" t="s">
        <v>43</v>
      </c>
      <c r="AA2" s="6" t="s">
        <v>44</v>
      </c>
      <c r="AB2" s="7">
        <v>4.888E-2</v>
      </c>
      <c r="AD2" s="8"/>
      <c r="AF2" s="8"/>
      <c r="AG2" s="8"/>
    </row>
    <row r="3" spans="1:33" x14ac:dyDescent="0.2">
      <c r="A3" s="12">
        <v>2152</v>
      </c>
      <c r="B3" s="13" t="s">
        <v>37</v>
      </c>
      <c r="C3" s="13">
        <v>43265</v>
      </c>
      <c r="D3" s="5">
        <v>152</v>
      </c>
      <c r="E3" s="6" t="s">
        <v>47</v>
      </c>
      <c r="F3" s="5" t="s">
        <v>51</v>
      </c>
      <c r="G3" s="6" t="s">
        <v>52</v>
      </c>
      <c r="H3" s="5" t="str">
        <f>"000153"</f>
        <v>000153</v>
      </c>
      <c r="I3" s="4">
        <v>43223</v>
      </c>
      <c r="J3" s="5" t="str">
        <f>"000019"</f>
        <v>000019</v>
      </c>
      <c r="K3" s="4">
        <v>43224</v>
      </c>
      <c r="L3" s="5" t="str">
        <f>"000042"</f>
        <v>000042</v>
      </c>
      <c r="M3" s="4">
        <v>43224</v>
      </c>
      <c r="N3" s="5">
        <v>17</v>
      </c>
      <c r="O3" s="5" t="str">
        <f>"002476"</f>
        <v>002476</v>
      </c>
      <c r="P3" s="4">
        <v>43263</v>
      </c>
      <c r="Q3" s="7">
        <v>9.9746199999999998</v>
      </c>
      <c r="R3" s="7">
        <v>0.74580999999999997</v>
      </c>
      <c r="S3" s="7">
        <v>9.2288099999999993</v>
      </c>
      <c r="T3" s="5">
        <v>84</v>
      </c>
      <c r="U3" s="4">
        <v>43265</v>
      </c>
      <c r="V3" s="5">
        <v>9900097758</v>
      </c>
      <c r="W3" s="6" t="s">
        <v>38</v>
      </c>
      <c r="X3" s="5" t="s">
        <v>35</v>
      </c>
      <c r="Y3" s="6" t="s">
        <v>36</v>
      </c>
      <c r="Z3" s="5" t="s">
        <v>43</v>
      </c>
      <c r="AA3" s="6" t="s">
        <v>44</v>
      </c>
      <c r="AB3" s="7">
        <v>9.9746199999999993E-2</v>
      </c>
      <c r="AD3" s="8"/>
      <c r="AF3" s="8"/>
      <c r="AG3" s="8"/>
    </row>
    <row r="4" spans="1:33" x14ac:dyDescent="0.2">
      <c r="A4" s="12">
        <v>2183</v>
      </c>
      <c r="B4" s="13" t="s">
        <v>37</v>
      </c>
      <c r="C4" s="13">
        <v>43266</v>
      </c>
      <c r="D4" s="5">
        <v>152</v>
      </c>
      <c r="E4" s="6" t="s">
        <v>47</v>
      </c>
      <c r="F4" s="5" t="s">
        <v>53</v>
      </c>
      <c r="G4" s="6" t="s">
        <v>54</v>
      </c>
      <c r="H4" s="5" t="str">
        <f>"000170"</f>
        <v>000170</v>
      </c>
      <c r="I4" s="4">
        <v>43257</v>
      </c>
      <c r="J4" s="5" t="str">
        <f>"000028"</f>
        <v>000028</v>
      </c>
      <c r="K4" s="4">
        <v>43257</v>
      </c>
      <c r="L4" s="5" t="str">
        <f>"000059"</f>
        <v>000059</v>
      </c>
      <c r="M4" s="4">
        <v>43257</v>
      </c>
      <c r="N4" s="5">
        <v>18</v>
      </c>
      <c r="O4" s="5" t="str">
        <f>"002607"</f>
        <v>002607</v>
      </c>
      <c r="P4" s="4">
        <v>43265</v>
      </c>
      <c r="Q4" s="7">
        <v>42.988349999999997</v>
      </c>
      <c r="R4" s="7">
        <v>3.6021700000000001</v>
      </c>
      <c r="S4" s="7">
        <v>39.386180000000003</v>
      </c>
      <c r="T4" s="5">
        <v>86</v>
      </c>
      <c r="U4" s="4">
        <v>43266</v>
      </c>
      <c r="V4" s="5">
        <v>9845089899</v>
      </c>
      <c r="W4" s="6" t="s">
        <v>38</v>
      </c>
      <c r="X4" s="5" t="s">
        <v>32</v>
      </c>
      <c r="Y4" s="6" t="s">
        <v>33</v>
      </c>
      <c r="Z4" s="5" t="s">
        <v>43</v>
      </c>
      <c r="AA4" s="6" t="s">
        <v>44</v>
      </c>
      <c r="AB4" s="7">
        <v>0.42988349999999997</v>
      </c>
      <c r="AD4" s="8"/>
      <c r="AF4" s="8"/>
      <c r="AG4" s="8"/>
    </row>
    <row r="5" spans="1:33" x14ac:dyDescent="0.2">
      <c r="A5" s="12">
        <v>2184</v>
      </c>
      <c r="B5" s="13" t="s">
        <v>37</v>
      </c>
      <c r="C5" s="13">
        <v>43266</v>
      </c>
      <c r="D5" s="5">
        <v>152</v>
      </c>
      <c r="E5" s="6" t="s">
        <v>47</v>
      </c>
      <c r="F5" s="5" t="s">
        <v>55</v>
      </c>
      <c r="G5" s="6" t="s">
        <v>56</v>
      </c>
      <c r="H5" s="5" t="str">
        <f>"000169"</f>
        <v>000169</v>
      </c>
      <c r="I5" s="4">
        <v>43257</v>
      </c>
      <c r="J5" s="5" t="str">
        <f>"000027"</f>
        <v>000027</v>
      </c>
      <c r="K5" s="4">
        <v>43257</v>
      </c>
      <c r="L5" s="5" t="str">
        <f>"000060"</f>
        <v>000060</v>
      </c>
      <c r="M5" s="4">
        <v>43257</v>
      </c>
      <c r="N5" s="5">
        <v>18</v>
      </c>
      <c r="O5" s="5" t="str">
        <f>"002608"</f>
        <v>002608</v>
      </c>
      <c r="P5" s="4">
        <v>43265</v>
      </c>
      <c r="Q5" s="7">
        <v>41.955840000000002</v>
      </c>
      <c r="R5" s="7">
        <v>3.49478</v>
      </c>
      <c r="S5" s="7">
        <v>38.461060000000003</v>
      </c>
      <c r="T5" s="5">
        <v>86</v>
      </c>
      <c r="U5" s="4">
        <v>43266</v>
      </c>
      <c r="V5" s="5">
        <v>9845089899</v>
      </c>
      <c r="W5" s="6" t="s">
        <v>38</v>
      </c>
      <c r="X5" s="5" t="s">
        <v>32</v>
      </c>
      <c r="Y5" s="6" t="s">
        <v>33</v>
      </c>
      <c r="Z5" s="5" t="s">
        <v>43</v>
      </c>
      <c r="AA5" s="6" t="s">
        <v>44</v>
      </c>
      <c r="AB5" s="7">
        <v>0.4195584</v>
      </c>
      <c r="AD5" s="8"/>
      <c r="AF5" s="8"/>
      <c r="AG5" s="8"/>
    </row>
    <row r="6" spans="1:33" x14ac:dyDescent="0.2">
      <c r="A6" s="12">
        <v>2364</v>
      </c>
      <c r="B6" s="13" t="s">
        <v>37</v>
      </c>
      <c r="C6" s="13">
        <v>43269</v>
      </c>
      <c r="D6" s="5">
        <v>152</v>
      </c>
      <c r="E6" s="6" t="s">
        <v>47</v>
      </c>
      <c r="F6" s="5" t="s">
        <v>57</v>
      </c>
      <c r="G6" s="6" t="s">
        <v>58</v>
      </c>
      <c r="H6" s="5" t="str">
        <f>"000043"</f>
        <v>000043</v>
      </c>
      <c r="I6" s="4">
        <v>42671</v>
      </c>
      <c r="J6" s="5" t="str">
        <f>"000192"</f>
        <v>000192</v>
      </c>
      <c r="K6" s="4">
        <v>42818</v>
      </c>
      <c r="L6" s="5" t="str">
        <f>"000413"</f>
        <v>000413</v>
      </c>
      <c r="M6" s="4">
        <v>42825</v>
      </c>
      <c r="N6" s="5">
        <v>16</v>
      </c>
      <c r="O6" s="5" t="str">
        <f>"002541"</f>
        <v>002541</v>
      </c>
      <c r="P6" s="4">
        <v>43264</v>
      </c>
      <c r="Q6" s="7">
        <v>5.1096000000000004</v>
      </c>
      <c r="R6" s="7">
        <v>0.60804000000000002</v>
      </c>
      <c r="S6" s="7">
        <v>4.5015599999999996</v>
      </c>
      <c r="T6" s="5">
        <v>91</v>
      </c>
      <c r="U6" s="4">
        <v>43269</v>
      </c>
      <c r="V6" s="5">
        <v>9980145519</v>
      </c>
      <c r="W6" s="6" t="s">
        <v>59</v>
      </c>
      <c r="X6" s="5" t="s">
        <v>29</v>
      </c>
      <c r="Y6" s="6" t="s">
        <v>30</v>
      </c>
      <c r="Z6" s="5" t="s">
        <v>43</v>
      </c>
      <c r="AA6" s="6" t="s">
        <v>44</v>
      </c>
      <c r="AB6" s="7">
        <v>5.1096000000000003E-2</v>
      </c>
      <c r="AD6" s="8"/>
      <c r="AF6" s="8"/>
      <c r="AG6" s="8"/>
    </row>
    <row r="7" spans="1:33" x14ac:dyDescent="0.2">
      <c r="A7" s="12">
        <v>2751</v>
      </c>
      <c r="B7" s="13" t="s">
        <v>37</v>
      </c>
      <c r="C7" s="13">
        <v>43278</v>
      </c>
      <c r="D7" s="5">
        <v>152</v>
      </c>
      <c r="E7" s="6" t="s">
        <v>47</v>
      </c>
      <c r="F7" s="5" t="s">
        <v>60</v>
      </c>
      <c r="G7" s="6" t="s">
        <v>61</v>
      </c>
      <c r="H7" s="5" t="str">
        <f>"000054"</f>
        <v>000054</v>
      </c>
      <c r="I7" s="4">
        <v>42451</v>
      </c>
      <c r="J7" s="5" t="str">
        <f>"000018"</f>
        <v>000018</v>
      </c>
      <c r="K7" s="4">
        <v>42931</v>
      </c>
      <c r="L7" s="5" t="str">
        <f>"000251"</f>
        <v>000251</v>
      </c>
      <c r="M7" s="4">
        <v>42671</v>
      </c>
      <c r="N7" s="5">
        <v>16</v>
      </c>
      <c r="O7" s="5" t="str">
        <f>"002991"</f>
        <v>002991</v>
      </c>
      <c r="P7" s="4">
        <v>43277</v>
      </c>
      <c r="Q7" s="7">
        <v>14.52816</v>
      </c>
      <c r="R7" s="7">
        <v>1.9571499999999999</v>
      </c>
      <c r="S7" s="7">
        <v>12.571009999999999</v>
      </c>
      <c r="T7" s="5">
        <v>103</v>
      </c>
      <c r="U7" s="4">
        <v>43278</v>
      </c>
      <c r="V7" s="5">
        <v>9980145519</v>
      </c>
      <c r="W7" s="6" t="s">
        <v>59</v>
      </c>
      <c r="X7" s="5" t="s">
        <v>29</v>
      </c>
      <c r="Y7" s="6" t="s">
        <v>30</v>
      </c>
      <c r="Z7" s="5" t="s">
        <v>43</v>
      </c>
      <c r="AA7" s="6" t="s">
        <v>44</v>
      </c>
      <c r="AB7" s="7">
        <v>0.14528160000000001</v>
      </c>
      <c r="AD7" s="8"/>
      <c r="AF7" s="8"/>
      <c r="AG7" s="8"/>
    </row>
    <row r="8" spans="1:33" x14ac:dyDescent="0.2">
      <c r="A8" s="12">
        <v>2752</v>
      </c>
      <c r="B8" s="13" t="s">
        <v>37</v>
      </c>
      <c r="C8" s="13">
        <v>43278</v>
      </c>
      <c r="D8" s="5">
        <v>152</v>
      </c>
      <c r="E8" s="6" t="s">
        <v>47</v>
      </c>
      <c r="F8" s="5" t="s">
        <v>62</v>
      </c>
      <c r="G8" s="6" t="s">
        <v>63</v>
      </c>
      <c r="H8" s="5" t="str">
        <f>"000055"</f>
        <v>000055</v>
      </c>
      <c r="I8" s="4">
        <v>42451</v>
      </c>
      <c r="J8" s="5" t="str">
        <f>"000019"</f>
        <v>000019</v>
      </c>
      <c r="K8" s="4">
        <v>42931</v>
      </c>
      <c r="L8" s="5" t="str">
        <f>"000252"</f>
        <v>000252</v>
      </c>
      <c r="M8" s="4">
        <v>42671</v>
      </c>
      <c r="N8" s="5">
        <v>16</v>
      </c>
      <c r="O8" s="5" t="str">
        <f>"002992"</f>
        <v>002992</v>
      </c>
      <c r="P8" s="4">
        <v>43277</v>
      </c>
      <c r="Q8" s="7">
        <v>14.32638</v>
      </c>
      <c r="R8" s="7">
        <v>1.8837900000000001</v>
      </c>
      <c r="S8" s="7">
        <v>12.442589999999999</v>
      </c>
      <c r="T8" s="5">
        <v>103</v>
      </c>
      <c r="U8" s="4">
        <v>43278</v>
      </c>
      <c r="V8" s="5">
        <v>9980145519</v>
      </c>
      <c r="W8" s="6" t="s">
        <v>59</v>
      </c>
      <c r="X8" s="5" t="s">
        <v>29</v>
      </c>
      <c r="Y8" s="6" t="s">
        <v>30</v>
      </c>
      <c r="Z8" s="5" t="s">
        <v>43</v>
      </c>
      <c r="AA8" s="6" t="s">
        <v>44</v>
      </c>
      <c r="AB8" s="7">
        <v>0.1432638</v>
      </c>
      <c r="AD8" s="8"/>
      <c r="AF8" s="8"/>
      <c r="AG8" s="8"/>
    </row>
    <row r="9" spans="1:33" x14ac:dyDescent="0.2">
      <c r="A9" s="12">
        <v>2918</v>
      </c>
      <c r="B9" s="13" t="s">
        <v>31</v>
      </c>
      <c r="C9" s="13">
        <v>43283</v>
      </c>
      <c r="D9" s="5">
        <v>152</v>
      </c>
      <c r="E9" s="6" t="s">
        <v>47</v>
      </c>
      <c r="F9" s="5" t="s">
        <v>64</v>
      </c>
      <c r="G9" s="6" t="s">
        <v>65</v>
      </c>
      <c r="H9" s="5" t="str">
        <f>"00101."</f>
        <v>00101.</v>
      </c>
      <c r="I9" s="4">
        <v>42825</v>
      </c>
      <c r="J9" s="5" t="str">
        <f>"000186"</f>
        <v>000186</v>
      </c>
      <c r="K9" s="4">
        <v>42819</v>
      </c>
      <c r="L9" s="5" t="str">
        <f>"000408"</f>
        <v>000408</v>
      </c>
      <c r="M9" s="4">
        <v>42825</v>
      </c>
      <c r="N9" s="5">
        <v>15</v>
      </c>
      <c r="O9" s="5" t="str">
        <f>"003020"</f>
        <v>003020</v>
      </c>
      <c r="P9" s="4">
        <v>43277</v>
      </c>
      <c r="Q9" s="7">
        <v>9.7970199999999998</v>
      </c>
      <c r="R9" s="7">
        <v>1.21648</v>
      </c>
      <c r="S9" s="7">
        <v>8.5805399999999992</v>
      </c>
      <c r="T9" s="5">
        <v>108</v>
      </c>
      <c r="U9" s="4">
        <v>43283</v>
      </c>
      <c r="V9" s="5">
        <v>9916997189</v>
      </c>
      <c r="W9" s="6" t="s">
        <v>45</v>
      </c>
      <c r="X9" s="5" t="s">
        <v>29</v>
      </c>
      <c r="Y9" s="6" t="s">
        <v>30</v>
      </c>
      <c r="Z9" s="5" t="s">
        <v>43</v>
      </c>
      <c r="AA9" s="6" t="s">
        <v>44</v>
      </c>
      <c r="AB9" s="7">
        <v>9.7970199999999993E-2</v>
      </c>
      <c r="AD9" s="8"/>
      <c r="AF9" s="8"/>
      <c r="AG9" s="8"/>
    </row>
    <row r="10" spans="1:33" x14ac:dyDescent="0.2">
      <c r="A10" s="12">
        <v>3346</v>
      </c>
      <c r="B10" s="13" t="s">
        <v>31</v>
      </c>
      <c r="C10" s="13">
        <v>43297</v>
      </c>
      <c r="D10" s="5">
        <v>152</v>
      </c>
      <c r="E10" s="6" t="s">
        <v>47</v>
      </c>
      <c r="F10" s="5" t="s">
        <v>66</v>
      </c>
      <c r="G10" s="6" t="s">
        <v>67</v>
      </c>
      <c r="H10" s="5" t="str">
        <f>"000120"</f>
        <v>000120</v>
      </c>
      <c r="I10" s="4">
        <v>42826</v>
      </c>
      <c r="J10" s="5" t="str">
        <f>"000157"</f>
        <v>000157</v>
      </c>
      <c r="K10" s="4">
        <v>42727</v>
      </c>
      <c r="L10" s="5" t="str">
        <f>"000316"</f>
        <v>000316</v>
      </c>
      <c r="M10" s="4">
        <v>42734</v>
      </c>
      <c r="N10" s="5">
        <v>15</v>
      </c>
      <c r="O10" s="5" t="str">
        <f>"003470"</f>
        <v>003470</v>
      </c>
      <c r="P10" s="4">
        <v>43291</v>
      </c>
      <c r="Q10" s="7">
        <v>23.045750000000002</v>
      </c>
      <c r="R10" s="7">
        <v>3.0307599999999999</v>
      </c>
      <c r="S10" s="7">
        <v>20.014990000000001</v>
      </c>
      <c r="T10" s="5">
        <v>125</v>
      </c>
      <c r="U10" s="4">
        <v>43297</v>
      </c>
      <c r="V10" s="5">
        <v>9901908019</v>
      </c>
      <c r="W10" s="6" t="s">
        <v>68</v>
      </c>
      <c r="X10" s="5" t="s">
        <v>29</v>
      </c>
      <c r="Y10" s="6" t="s">
        <v>30</v>
      </c>
      <c r="Z10" s="5" t="s">
        <v>43</v>
      </c>
      <c r="AA10" s="6" t="s">
        <v>44</v>
      </c>
      <c r="AB10" s="7">
        <v>0.23045750000000001</v>
      </c>
      <c r="AD10" s="8"/>
      <c r="AF10" s="8"/>
      <c r="AG10" s="8"/>
    </row>
    <row r="11" spans="1:33" x14ac:dyDescent="0.2">
      <c r="A11" s="12">
        <v>4010</v>
      </c>
      <c r="B11" s="13" t="s">
        <v>31</v>
      </c>
      <c r="C11" s="13">
        <v>43307</v>
      </c>
      <c r="D11" s="5">
        <v>152</v>
      </c>
      <c r="E11" s="6" t="s">
        <v>47</v>
      </c>
      <c r="F11" s="5" t="s">
        <v>69</v>
      </c>
      <c r="G11" s="6" t="s">
        <v>70</v>
      </c>
      <c r="H11" s="5" t="str">
        <f>"00081."</f>
        <v>00081.</v>
      </c>
      <c r="I11" s="4">
        <v>42916</v>
      </c>
      <c r="J11" s="5" t="str">
        <f>"000201"</f>
        <v>000201</v>
      </c>
      <c r="K11" s="4">
        <v>42825</v>
      </c>
      <c r="L11" s="5" t="str">
        <f>"000004"</f>
        <v>000004</v>
      </c>
      <c r="M11" s="4">
        <v>42846</v>
      </c>
      <c r="N11" s="5">
        <v>16</v>
      </c>
      <c r="O11" s="5" t="str">
        <f>"004235"</f>
        <v>004235</v>
      </c>
      <c r="P11" s="4">
        <v>43305</v>
      </c>
      <c r="Q11" s="7">
        <v>9.7349899999999998</v>
      </c>
      <c r="R11" s="7">
        <v>1.2605900000000001</v>
      </c>
      <c r="S11" s="7">
        <v>8.4743999999999993</v>
      </c>
      <c r="T11" s="5">
        <v>142</v>
      </c>
      <c r="U11" s="4">
        <v>43307</v>
      </c>
      <c r="V11" s="5">
        <v>9731200093</v>
      </c>
      <c r="W11" s="6" t="s">
        <v>71</v>
      </c>
      <c r="X11" s="5" t="s">
        <v>29</v>
      </c>
      <c r="Y11" s="6" t="s">
        <v>30</v>
      </c>
      <c r="Z11" s="5" t="s">
        <v>43</v>
      </c>
      <c r="AA11" s="6" t="s">
        <v>44</v>
      </c>
      <c r="AB11" s="7">
        <v>9.7349900000000003E-2</v>
      </c>
      <c r="AD11" s="8"/>
      <c r="AF11" s="8"/>
      <c r="AG11" s="8"/>
    </row>
    <row r="12" spans="1:33" x14ac:dyDescent="0.2">
      <c r="A12" s="12">
        <v>4568</v>
      </c>
      <c r="B12" s="13" t="s">
        <v>28</v>
      </c>
      <c r="C12" s="13">
        <v>43318</v>
      </c>
      <c r="D12" s="5">
        <v>152</v>
      </c>
      <c r="E12" s="6" t="s">
        <v>47</v>
      </c>
      <c r="F12" s="5" t="s">
        <v>72</v>
      </c>
      <c r="G12" s="6" t="s">
        <v>73</v>
      </c>
      <c r="H12" s="5" t="str">
        <f>"000069"</f>
        <v>000069</v>
      </c>
      <c r="I12" s="4">
        <v>42460</v>
      </c>
      <c r="J12" s="5" t="str">
        <f>"000001"</f>
        <v>000001</v>
      </c>
      <c r="K12" s="4">
        <v>42927</v>
      </c>
      <c r="L12" s="5" t="str">
        <f>"000334"</f>
        <v>000334</v>
      </c>
      <c r="M12" s="4">
        <v>42736</v>
      </c>
      <c r="N12" s="5">
        <v>16</v>
      </c>
      <c r="O12" s="5" t="str">
        <f>"004711"</f>
        <v>004711</v>
      </c>
      <c r="P12" s="4">
        <v>43314</v>
      </c>
      <c r="Q12" s="7">
        <v>22.52103</v>
      </c>
      <c r="R12" s="7">
        <v>3.0776599999999998</v>
      </c>
      <c r="S12" s="7">
        <v>19.443370000000002</v>
      </c>
      <c r="T12" s="5">
        <v>159</v>
      </c>
      <c r="U12" s="4">
        <v>43318</v>
      </c>
      <c r="V12" s="5">
        <v>9901698462</v>
      </c>
      <c r="W12" s="6" t="s">
        <v>46</v>
      </c>
      <c r="X12" s="5" t="s">
        <v>29</v>
      </c>
      <c r="Y12" s="6" t="s">
        <v>30</v>
      </c>
      <c r="Z12" s="5" t="s">
        <v>43</v>
      </c>
      <c r="AA12" s="6" t="s">
        <v>44</v>
      </c>
      <c r="AB12" s="7">
        <v>0.2252103</v>
      </c>
      <c r="AD12" s="8"/>
      <c r="AF12" s="8"/>
      <c r="AG12" s="8"/>
    </row>
    <row r="13" spans="1:33" x14ac:dyDescent="0.2">
      <c r="A13" s="12">
        <v>4993</v>
      </c>
      <c r="B13" s="13" t="s">
        <v>28</v>
      </c>
      <c r="C13" s="13">
        <v>43330</v>
      </c>
      <c r="D13" s="5">
        <v>152</v>
      </c>
      <c r="E13" s="6" t="s">
        <v>47</v>
      </c>
      <c r="F13" s="5" t="s">
        <v>74</v>
      </c>
      <c r="G13" s="6" t="s">
        <v>75</v>
      </c>
      <c r="H13" s="5" t="str">
        <f>"000122"</f>
        <v>000122</v>
      </c>
      <c r="I13" s="4">
        <v>42825</v>
      </c>
      <c r="J13" s="5" t="str">
        <f>"000187"</f>
        <v>000187</v>
      </c>
      <c r="K13" s="4">
        <v>42819</v>
      </c>
      <c r="L13" s="5" t="str">
        <f>"000406"</f>
        <v>000406</v>
      </c>
      <c r="M13" s="4">
        <v>42825</v>
      </c>
      <c r="N13" s="5">
        <v>15</v>
      </c>
      <c r="O13" s="5" t="str">
        <f>"005177"</f>
        <v>005177</v>
      </c>
      <c r="P13" s="4">
        <v>43326</v>
      </c>
      <c r="Q13" s="7">
        <v>44.477539999999998</v>
      </c>
      <c r="R13" s="7">
        <v>5.1869800000000001</v>
      </c>
      <c r="S13" s="7">
        <v>39.290559999999999</v>
      </c>
      <c r="T13" s="5">
        <v>174</v>
      </c>
      <c r="U13" s="4">
        <v>43330</v>
      </c>
      <c r="V13" s="5">
        <v>9448050166</v>
      </c>
      <c r="W13" s="6" t="s">
        <v>45</v>
      </c>
      <c r="X13" s="5" t="s">
        <v>29</v>
      </c>
      <c r="Y13" s="6" t="s">
        <v>30</v>
      </c>
      <c r="Z13" s="5" t="s">
        <v>43</v>
      </c>
      <c r="AA13" s="6" t="s">
        <v>44</v>
      </c>
      <c r="AB13" s="7">
        <v>0.44477539999999999</v>
      </c>
      <c r="AD13" s="8"/>
      <c r="AF13" s="8"/>
      <c r="AG13" s="8"/>
    </row>
    <row r="14" spans="1:33" x14ac:dyDescent="0.2">
      <c r="A14" s="12">
        <v>5320</v>
      </c>
      <c r="B14" s="13" t="s">
        <v>34</v>
      </c>
      <c r="C14" s="13">
        <v>43346</v>
      </c>
      <c r="D14" s="5">
        <v>152</v>
      </c>
      <c r="E14" s="6" t="s">
        <v>47</v>
      </c>
      <c r="F14" s="5" t="s">
        <v>76</v>
      </c>
      <c r="G14" s="6" t="s">
        <v>77</v>
      </c>
      <c r="H14" s="5" t="str">
        <f>"000019"</f>
        <v>000019</v>
      </c>
      <c r="I14" s="4">
        <v>43186</v>
      </c>
      <c r="J14" s="5" t="str">
        <f>"000011"</f>
        <v>000011</v>
      </c>
      <c r="K14" s="4">
        <v>43330</v>
      </c>
      <c r="L14" s="5" t="str">
        <f>"000115"</f>
        <v>000115</v>
      </c>
      <c r="M14" s="4">
        <v>43332</v>
      </c>
      <c r="N14" s="5">
        <v>18</v>
      </c>
      <c r="O14" s="5" t="str">
        <f>"005579"</f>
        <v>005579</v>
      </c>
      <c r="P14" s="4">
        <v>43343</v>
      </c>
      <c r="Q14" s="7">
        <v>32.69</v>
      </c>
      <c r="R14" s="7">
        <v>0.77700000000000002</v>
      </c>
      <c r="S14" s="7">
        <v>31.913</v>
      </c>
      <c r="T14" s="5">
        <v>186</v>
      </c>
      <c r="U14" s="4">
        <v>43346</v>
      </c>
      <c r="V14" s="5">
        <v>9845621856</v>
      </c>
      <c r="W14" s="6" t="s">
        <v>78</v>
      </c>
      <c r="X14" s="5" t="s">
        <v>41</v>
      </c>
      <c r="Y14" s="6" t="s">
        <v>42</v>
      </c>
      <c r="Z14" s="5" t="s">
        <v>39</v>
      </c>
      <c r="AA14" s="6" t="s">
        <v>40</v>
      </c>
      <c r="AB14" s="7">
        <f t="shared" ref="AB14:AB26" si="0">Q14/100</f>
        <v>0.32689999999999997</v>
      </c>
      <c r="AD14" s="8"/>
      <c r="AF14" s="8"/>
      <c r="AG14" s="8"/>
    </row>
    <row r="15" spans="1:33" x14ac:dyDescent="0.2">
      <c r="A15" s="12">
        <v>5400</v>
      </c>
      <c r="B15" s="13" t="s">
        <v>34</v>
      </c>
      <c r="C15" s="13">
        <v>43349</v>
      </c>
      <c r="D15" s="5">
        <v>152</v>
      </c>
      <c r="E15" s="6" t="s">
        <v>47</v>
      </c>
      <c r="F15" s="5" t="s">
        <v>79</v>
      </c>
      <c r="G15" s="6" t="s">
        <v>80</v>
      </c>
      <c r="H15" s="5" t="str">
        <f>"000153"</f>
        <v>000153</v>
      </c>
      <c r="I15" s="4">
        <v>43146</v>
      </c>
      <c r="J15" s="5" t="str">
        <f>"000046"</f>
        <v>000046</v>
      </c>
      <c r="K15" s="4">
        <v>43325</v>
      </c>
      <c r="L15" s="5" t="str">
        <f>"000095"</f>
        <v>000095</v>
      </c>
      <c r="M15" s="4">
        <v>43325</v>
      </c>
      <c r="N15" s="5">
        <v>17</v>
      </c>
      <c r="O15" s="5" t="str">
        <f>"005601"</f>
        <v>005601</v>
      </c>
      <c r="P15" s="4">
        <v>43347</v>
      </c>
      <c r="Q15" s="7">
        <v>74.803269999999998</v>
      </c>
      <c r="R15" s="7">
        <v>6.3068799999999996</v>
      </c>
      <c r="S15" s="7">
        <v>68.496390000000005</v>
      </c>
      <c r="T15" s="5">
        <v>194</v>
      </c>
      <c r="U15" s="4">
        <v>43349</v>
      </c>
      <c r="V15" s="5">
        <v>9845098055</v>
      </c>
      <c r="W15" s="6" t="s">
        <v>38</v>
      </c>
      <c r="X15" s="5" t="s">
        <v>35</v>
      </c>
      <c r="Y15" s="6" t="s">
        <v>36</v>
      </c>
      <c r="Z15" s="5" t="s">
        <v>43</v>
      </c>
      <c r="AA15" s="6" t="s">
        <v>44</v>
      </c>
      <c r="AB15" s="7">
        <f t="shared" si="0"/>
        <v>0.74803269999999999</v>
      </c>
      <c r="AD15" s="8"/>
      <c r="AF15" s="8"/>
      <c r="AG15" s="8"/>
    </row>
    <row r="16" spans="1:33" x14ac:dyDescent="0.2">
      <c r="A16" s="12">
        <v>5401</v>
      </c>
      <c r="B16" s="13" t="s">
        <v>34</v>
      </c>
      <c r="C16" s="13">
        <v>43349</v>
      </c>
      <c r="D16" s="5">
        <v>152</v>
      </c>
      <c r="E16" s="6" t="s">
        <v>47</v>
      </c>
      <c r="F16" s="5" t="s">
        <v>81</v>
      </c>
      <c r="G16" s="6" t="s">
        <v>82</v>
      </c>
      <c r="H16" s="5" t="str">
        <f>"000151"</f>
        <v>000151</v>
      </c>
      <c r="I16" s="4">
        <v>43146</v>
      </c>
      <c r="J16" s="5" t="str">
        <f>"000047"</f>
        <v>000047</v>
      </c>
      <c r="K16" s="4">
        <v>43325</v>
      </c>
      <c r="L16" s="5" t="str">
        <f>"000096"</f>
        <v>000096</v>
      </c>
      <c r="M16" s="4">
        <v>43325</v>
      </c>
      <c r="N16" s="5">
        <v>17</v>
      </c>
      <c r="O16" s="5" t="str">
        <f>"005602"</f>
        <v>005602</v>
      </c>
      <c r="P16" s="4">
        <v>43347</v>
      </c>
      <c r="Q16" s="7">
        <v>74.832369999999997</v>
      </c>
      <c r="R16" s="7">
        <v>6.30905</v>
      </c>
      <c r="S16" s="7">
        <v>68.523319999999998</v>
      </c>
      <c r="T16" s="5">
        <v>194</v>
      </c>
      <c r="U16" s="4">
        <v>43349</v>
      </c>
      <c r="V16" s="5">
        <v>9845098055</v>
      </c>
      <c r="W16" s="6" t="s">
        <v>83</v>
      </c>
      <c r="X16" s="5" t="s">
        <v>35</v>
      </c>
      <c r="Y16" s="6" t="s">
        <v>36</v>
      </c>
      <c r="Z16" s="5" t="s">
        <v>43</v>
      </c>
      <c r="AA16" s="6" t="s">
        <v>44</v>
      </c>
      <c r="AB16" s="7">
        <f t="shared" si="0"/>
        <v>0.74832369999999993</v>
      </c>
      <c r="AD16" s="8"/>
      <c r="AF16" s="8"/>
      <c r="AG16" s="8"/>
    </row>
    <row r="17" spans="1:33" x14ac:dyDescent="0.2">
      <c r="A17" s="12">
        <v>5499</v>
      </c>
      <c r="B17" s="13" t="s">
        <v>34</v>
      </c>
      <c r="C17" s="13">
        <v>43357</v>
      </c>
      <c r="D17" s="5">
        <v>152</v>
      </c>
      <c r="E17" s="6" t="s">
        <v>47</v>
      </c>
      <c r="F17" s="5" t="s">
        <v>84</v>
      </c>
      <c r="G17" s="6" t="s">
        <v>85</v>
      </c>
      <c r="H17" s="5" t="str">
        <f>"000037"</f>
        <v>000037</v>
      </c>
      <c r="I17" s="4">
        <v>43027</v>
      </c>
      <c r="J17" s="5" t="str">
        <f>"000031"</f>
        <v>000031</v>
      </c>
      <c r="K17" s="4">
        <v>43036</v>
      </c>
      <c r="L17" s="5" t="str">
        <f>"000057"</f>
        <v>000057</v>
      </c>
      <c r="M17" s="4">
        <v>43049</v>
      </c>
      <c r="N17" s="5">
        <v>17</v>
      </c>
      <c r="O17" s="5" t="str">
        <f>"005671"</f>
        <v>005671</v>
      </c>
      <c r="P17" s="4">
        <v>43350</v>
      </c>
      <c r="Q17" s="7">
        <v>18.719480000000001</v>
      </c>
      <c r="R17" s="7">
        <v>1.7084900000000001</v>
      </c>
      <c r="S17" s="7">
        <v>17.01099</v>
      </c>
      <c r="T17" s="5">
        <v>204</v>
      </c>
      <c r="U17" s="4">
        <v>43357</v>
      </c>
      <c r="V17" s="5">
        <v>9845135453</v>
      </c>
      <c r="W17" s="6" t="s">
        <v>86</v>
      </c>
      <c r="X17" s="5" t="s">
        <v>29</v>
      </c>
      <c r="Y17" s="6" t="s">
        <v>30</v>
      </c>
      <c r="Z17" s="5" t="s">
        <v>43</v>
      </c>
      <c r="AA17" s="6" t="s">
        <v>44</v>
      </c>
      <c r="AB17" s="7">
        <f t="shared" si="0"/>
        <v>0.18719479999999999</v>
      </c>
      <c r="AD17" s="8"/>
      <c r="AF17" s="8"/>
      <c r="AG17" s="8"/>
    </row>
    <row r="18" spans="1:33" x14ac:dyDescent="0.2">
      <c r="A18" s="12">
        <v>6615</v>
      </c>
      <c r="B18" s="13" t="s">
        <v>87</v>
      </c>
      <c r="C18" s="13">
        <v>43389</v>
      </c>
      <c r="D18" s="5">
        <v>152</v>
      </c>
      <c r="E18" s="6" t="s">
        <v>47</v>
      </c>
      <c r="F18" s="5" t="s">
        <v>88</v>
      </c>
      <c r="G18" s="6" t="s">
        <v>89</v>
      </c>
      <c r="H18" s="5" t="str">
        <f>"000052"</f>
        <v>000052</v>
      </c>
      <c r="I18" s="4">
        <v>42916</v>
      </c>
      <c r="J18" s="5" t="str">
        <f>"000054"</f>
        <v>000054</v>
      </c>
      <c r="K18" s="4">
        <v>43099</v>
      </c>
      <c r="L18" s="5" t="str">
        <f>"000117"</f>
        <v>000117</v>
      </c>
      <c r="M18" s="4">
        <v>43103</v>
      </c>
      <c r="N18" s="5">
        <v>17</v>
      </c>
      <c r="O18" s="5" t="str">
        <f>"006493"</f>
        <v>006493</v>
      </c>
      <c r="P18" s="4">
        <v>43383</v>
      </c>
      <c r="Q18" s="7">
        <v>9.9968500000000002</v>
      </c>
      <c r="R18" s="7">
        <v>0.81476999999999999</v>
      </c>
      <c r="S18" s="7">
        <v>9.1820799999999991</v>
      </c>
      <c r="T18" s="5">
        <v>241</v>
      </c>
      <c r="U18" s="4">
        <v>43389</v>
      </c>
      <c r="V18" s="5">
        <v>7204636362</v>
      </c>
      <c r="W18" s="6" t="s">
        <v>90</v>
      </c>
      <c r="X18" s="5" t="s">
        <v>91</v>
      </c>
      <c r="Y18" s="6" t="s">
        <v>92</v>
      </c>
      <c r="Z18" s="5" t="s">
        <v>43</v>
      </c>
      <c r="AA18" s="6" t="s">
        <v>44</v>
      </c>
      <c r="AB18" s="7">
        <f t="shared" si="0"/>
        <v>9.9968500000000002E-2</v>
      </c>
      <c r="AD18" s="8"/>
      <c r="AF18" s="8"/>
      <c r="AG18" s="8"/>
    </row>
    <row r="19" spans="1:33" x14ac:dyDescent="0.2">
      <c r="A19" s="12">
        <v>6616</v>
      </c>
      <c r="B19" s="13" t="s">
        <v>87</v>
      </c>
      <c r="C19" s="13">
        <v>43389</v>
      </c>
      <c r="D19" s="5">
        <v>152</v>
      </c>
      <c r="E19" s="6" t="s">
        <v>47</v>
      </c>
      <c r="F19" s="5" t="s">
        <v>93</v>
      </c>
      <c r="G19" s="6" t="s">
        <v>94</v>
      </c>
      <c r="H19" s="5" t="str">
        <f>"000016"</f>
        <v>000016</v>
      </c>
      <c r="I19" s="4">
        <v>41824</v>
      </c>
      <c r="J19" s="5" t="str">
        <f>"093"</f>
        <v>093</v>
      </c>
      <c r="K19" s="4">
        <v>14</v>
      </c>
      <c r="L19" s="5" t="str">
        <f>"327"</f>
        <v>327</v>
      </c>
      <c r="M19" s="4">
        <v>14</v>
      </c>
      <c r="N19" s="5">
        <v>13</v>
      </c>
      <c r="O19" s="5" t="str">
        <f>"006488"</f>
        <v>006488</v>
      </c>
      <c r="P19" s="4">
        <v>43383</v>
      </c>
      <c r="Q19" s="7">
        <v>0.44111</v>
      </c>
      <c r="R19" s="7">
        <v>6.4149999999999999E-2</v>
      </c>
      <c r="S19" s="7">
        <v>0.37696000000000002</v>
      </c>
      <c r="T19" s="5">
        <v>244</v>
      </c>
      <c r="U19" s="4">
        <v>43389</v>
      </c>
      <c r="V19" s="5">
        <v>8892705443</v>
      </c>
      <c r="W19" s="6" t="s">
        <v>95</v>
      </c>
      <c r="X19" s="5" t="s">
        <v>96</v>
      </c>
      <c r="Y19" s="6" t="s">
        <v>97</v>
      </c>
      <c r="Z19" s="5" t="s">
        <v>98</v>
      </c>
      <c r="AA19" s="6" t="s">
        <v>99</v>
      </c>
      <c r="AB19" s="7">
        <f t="shared" si="0"/>
        <v>4.4111000000000003E-3</v>
      </c>
      <c r="AD19" s="8"/>
      <c r="AF19" s="8"/>
      <c r="AG19" s="8"/>
    </row>
    <row r="20" spans="1:33" x14ac:dyDescent="0.2">
      <c r="A20" s="12">
        <v>6617</v>
      </c>
      <c r="B20" s="13" t="s">
        <v>87</v>
      </c>
      <c r="C20" s="13">
        <v>43389</v>
      </c>
      <c r="D20" s="5">
        <v>152</v>
      </c>
      <c r="E20" s="6" t="s">
        <v>47</v>
      </c>
      <c r="F20" s="5" t="s">
        <v>100</v>
      </c>
      <c r="G20" s="6" t="s">
        <v>101</v>
      </c>
      <c r="H20" s="5" t="str">
        <f>"000049"</f>
        <v>000049</v>
      </c>
      <c r="I20" s="4">
        <v>42602</v>
      </c>
      <c r="J20" s="5" t="str">
        <f>"000022"</f>
        <v>000022</v>
      </c>
      <c r="K20" s="4">
        <v>42935</v>
      </c>
      <c r="L20" s="5" t="str">
        <f>"0000287"</f>
        <v>0000287</v>
      </c>
      <c r="M20" s="4">
        <v>42706</v>
      </c>
      <c r="N20" s="5">
        <v>16</v>
      </c>
      <c r="O20" s="5" t="str">
        <f>"006517"</f>
        <v>006517</v>
      </c>
      <c r="P20" s="4">
        <v>43383</v>
      </c>
      <c r="Q20" s="7">
        <v>14.831939999999999</v>
      </c>
      <c r="R20" s="7">
        <v>1.9246799999999999</v>
      </c>
      <c r="S20" s="7">
        <v>12.907260000000001</v>
      </c>
      <c r="T20" s="5">
        <v>244</v>
      </c>
      <c r="U20" s="4">
        <v>43389</v>
      </c>
      <c r="V20" s="5">
        <v>9845013230</v>
      </c>
      <c r="W20" s="6" t="s">
        <v>102</v>
      </c>
      <c r="X20" s="5" t="s">
        <v>29</v>
      </c>
      <c r="Y20" s="6" t="s">
        <v>30</v>
      </c>
      <c r="Z20" s="5" t="s">
        <v>43</v>
      </c>
      <c r="AA20" s="6" t="s">
        <v>44</v>
      </c>
      <c r="AB20" s="7">
        <f t="shared" si="0"/>
        <v>0.14831939999999999</v>
      </c>
      <c r="AD20" s="8"/>
      <c r="AF20" s="8"/>
      <c r="AG20" s="8"/>
    </row>
    <row r="21" spans="1:33" x14ac:dyDescent="0.2">
      <c r="A21" s="12">
        <v>6774</v>
      </c>
      <c r="B21" s="13" t="s">
        <v>87</v>
      </c>
      <c r="C21" s="13">
        <v>43390</v>
      </c>
      <c r="D21" s="5">
        <v>152</v>
      </c>
      <c r="E21" s="6" t="s">
        <v>47</v>
      </c>
      <c r="F21" s="5" t="s">
        <v>76</v>
      </c>
      <c r="G21" s="6" t="s">
        <v>77</v>
      </c>
      <c r="H21" s="5" t="str">
        <f>"000019"</f>
        <v>000019</v>
      </c>
      <c r="I21" s="4">
        <v>43186</v>
      </c>
      <c r="J21" s="5" t="str">
        <f>"000014"</f>
        <v>000014</v>
      </c>
      <c r="K21" s="4">
        <v>43378</v>
      </c>
      <c r="L21" s="5" t="str">
        <f>"000177"</f>
        <v>000177</v>
      </c>
      <c r="M21" s="4">
        <v>43379</v>
      </c>
      <c r="N21" s="5">
        <v>18</v>
      </c>
      <c r="O21" s="5" t="str">
        <f>"006813"</f>
        <v>006813</v>
      </c>
      <c r="P21" s="4">
        <v>43389</v>
      </c>
      <c r="Q21" s="7">
        <v>13.92</v>
      </c>
      <c r="R21" s="7">
        <v>0.63939999999999997</v>
      </c>
      <c r="S21" s="7">
        <v>13.2806</v>
      </c>
      <c r="T21" s="5">
        <v>245</v>
      </c>
      <c r="U21" s="4">
        <v>43390</v>
      </c>
      <c r="V21" s="5">
        <v>9845621856</v>
      </c>
      <c r="W21" s="6" t="s">
        <v>78</v>
      </c>
      <c r="X21" s="5" t="s">
        <v>41</v>
      </c>
      <c r="Y21" s="6" t="s">
        <v>42</v>
      </c>
      <c r="Z21" s="5" t="s">
        <v>39</v>
      </c>
      <c r="AA21" s="6" t="s">
        <v>40</v>
      </c>
      <c r="AB21" s="7">
        <f t="shared" si="0"/>
        <v>0.13919999999999999</v>
      </c>
      <c r="AD21" s="8"/>
      <c r="AF21" s="8"/>
      <c r="AG21" s="8"/>
    </row>
    <row r="22" spans="1:33" x14ac:dyDescent="0.2">
      <c r="A22" s="12">
        <v>6775</v>
      </c>
      <c r="B22" s="13" t="s">
        <v>87</v>
      </c>
      <c r="C22" s="13">
        <v>43390</v>
      </c>
      <c r="D22" s="5">
        <v>152</v>
      </c>
      <c r="E22" s="6" t="s">
        <v>47</v>
      </c>
      <c r="F22" s="5" t="s">
        <v>103</v>
      </c>
      <c r="G22" s="6" t="s">
        <v>104</v>
      </c>
      <c r="H22" s="5" t="str">
        <f>"000077"</f>
        <v>000077</v>
      </c>
      <c r="I22" s="4">
        <v>43369</v>
      </c>
      <c r="J22" s="5" t="str">
        <f>"000111"</f>
        <v>000111</v>
      </c>
      <c r="K22" s="4">
        <v>43370</v>
      </c>
      <c r="L22" s="5" t="str">
        <f>"000110"</f>
        <v>000110</v>
      </c>
      <c r="M22" s="4">
        <v>43370</v>
      </c>
      <c r="N22" s="5">
        <v>18</v>
      </c>
      <c r="O22" s="5" t="str">
        <f>"006844"</f>
        <v>006844</v>
      </c>
      <c r="P22" s="4">
        <v>43389</v>
      </c>
      <c r="Q22" s="7">
        <v>9.9906900000000007</v>
      </c>
      <c r="R22" s="7">
        <v>1.05901</v>
      </c>
      <c r="S22" s="7">
        <v>8.9316800000000001</v>
      </c>
      <c r="T22" s="5">
        <v>245</v>
      </c>
      <c r="U22" s="4">
        <v>43390</v>
      </c>
      <c r="V22" s="5">
        <v>0</v>
      </c>
      <c r="W22" s="6" t="s">
        <v>105</v>
      </c>
      <c r="X22" s="5" t="s">
        <v>106</v>
      </c>
      <c r="Y22" s="6" t="s">
        <v>107</v>
      </c>
      <c r="Z22" s="5" t="s">
        <v>98</v>
      </c>
      <c r="AA22" s="6" t="s">
        <v>99</v>
      </c>
      <c r="AB22" s="7">
        <f t="shared" si="0"/>
        <v>9.9906900000000007E-2</v>
      </c>
      <c r="AD22" s="8"/>
      <c r="AF22" s="8"/>
      <c r="AG22" s="8"/>
    </row>
    <row r="23" spans="1:33" x14ac:dyDescent="0.2">
      <c r="A23" s="12">
        <v>6896</v>
      </c>
      <c r="B23" s="13" t="s">
        <v>87</v>
      </c>
      <c r="C23" s="13">
        <v>43400</v>
      </c>
      <c r="D23" s="5">
        <v>152</v>
      </c>
      <c r="E23" s="6" t="s">
        <v>47</v>
      </c>
      <c r="F23" s="5" t="s">
        <v>108</v>
      </c>
      <c r="G23" s="6" t="s">
        <v>109</v>
      </c>
      <c r="H23" s="5" t="str">
        <f>"000062"</f>
        <v>000062</v>
      </c>
      <c r="I23" s="4">
        <v>43311</v>
      </c>
      <c r="J23" s="5" t="str">
        <f>"000107"</f>
        <v>000107</v>
      </c>
      <c r="K23" s="4">
        <v>43370</v>
      </c>
      <c r="L23" s="5" t="str">
        <f>"000112"</f>
        <v>000112</v>
      </c>
      <c r="M23" s="4">
        <v>43370</v>
      </c>
      <c r="N23" s="5">
        <v>18</v>
      </c>
      <c r="O23" s="5" t="str">
        <f>"006961"</f>
        <v>006961</v>
      </c>
      <c r="P23" s="4">
        <v>43399</v>
      </c>
      <c r="Q23" s="7">
        <v>49.931240000000003</v>
      </c>
      <c r="R23" s="7">
        <v>5.2927</v>
      </c>
      <c r="S23" s="7">
        <v>44.638539999999999</v>
      </c>
      <c r="T23" s="5">
        <v>251</v>
      </c>
      <c r="U23" s="4">
        <v>43400</v>
      </c>
      <c r="V23" s="5">
        <v>0</v>
      </c>
      <c r="W23" s="6" t="s">
        <v>110</v>
      </c>
      <c r="X23" s="5" t="s">
        <v>106</v>
      </c>
      <c r="Y23" s="6" t="s">
        <v>107</v>
      </c>
      <c r="Z23" s="5" t="s">
        <v>98</v>
      </c>
      <c r="AA23" s="6" t="s">
        <v>99</v>
      </c>
      <c r="AB23" s="7">
        <f t="shared" si="0"/>
        <v>0.49931240000000005</v>
      </c>
      <c r="AD23" s="8"/>
      <c r="AF23" s="8"/>
      <c r="AG23" s="8"/>
    </row>
    <row r="24" spans="1:33" x14ac:dyDescent="0.2">
      <c r="A24" s="12">
        <v>6897</v>
      </c>
      <c r="B24" s="13" t="s">
        <v>87</v>
      </c>
      <c r="C24" s="13">
        <v>43400</v>
      </c>
      <c r="D24" s="5">
        <v>152</v>
      </c>
      <c r="E24" s="6" t="s">
        <v>47</v>
      </c>
      <c r="F24" s="5" t="s">
        <v>111</v>
      </c>
      <c r="G24" s="6" t="s">
        <v>112</v>
      </c>
      <c r="H24" s="5" t="str">
        <f>"000063"</f>
        <v>000063</v>
      </c>
      <c r="I24" s="4">
        <v>43311</v>
      </c>
      <c r="J24" s="5" t="str">
        <f>"000105"</f>
        <v>000105</v>
      </c>
      <c r="K24" s="4">
        <v>43370</v>
      </c>
      <c r="L24" s="5" t="str">
        <f>"000106"</f>
        <v>000106</v>
      </c>
      <c r="M24" s="4">
        <v>43370</v>
      </c>
      <c r="N24" s="5">
        <v>18</v>
      </c>
      <c r="O24" s="5" t="str">
        <f>"006965"</f>
        <v>006965</v>
      </c>
      <c r="P24" s="4">
        <v>43399</v>
      </c>
      <c r="Q24" s="7">
        <v>24.655390000000001</v>
      </c>
      <c r="R24" s="7">
        <v>2.61347</v>
      </c>
      <c r="S24" s="7">
        <v>22.041920000000001</v>
      </c>
      <c r="T24" s="5">
        <v>251</v>
      </c>
      <c r="U24" s="4">
        <v>43400</v>
      </c>
      <c r="V24" s="5">
        <v>0</v>
      </c>
      <c r="W24" s="6" t="s">
        <v>110</v>
      </c>
      <c r="X24" s="5" t="s">
        <v>106</v>
      </c>
      <c r="Y24" s="6" t="s">
        <v>107</v>
      </c>
      <c r="Z24" s="5" t="s">
        <v>98</v>
      </c>
      <c r="AA24" s="6" t="s">
        <v>99</v>
      </c>
      <c r="AB24" s="7">
        <f t="shared" si="0"/>
        <v>0.24655389999999999</v>
      </c>
      <c r="AD24" s="8"/>
      <c r="AF24" s="8"/>
      <c r="AG24" s="8"/>
    </row>
    <row r="25" spans="1:33" x14ac:dyDescent="0.2">
      <c r="A25" s="12">
        <v>7579</v>
      </c>
      <c r="B25" s="13" t="s">
        <v>113</v>
      </c>
      <c r="C25" s="13">
        <v>43437</v>
      </c>
      <c r="D25" s="5">
        <v>152</v>
      </c>
      <c r="E25" s="6" t="s">
        <v>47</v>
      </c>
      <c r="F25" s="5" t="s">
        <v>114</v>
      </c>
      <c r="G25" s="6" t="s">
        <v>115</v>
      </c>
      <c r="H25" s="5" t="str">
        <f>"000080"</f>
        <v>000080</v>
      </c>
      <c r="I25" s="4">
        <v>42916</v>
      </c>
      <c r="J25" s="5" t="str">
        <f>"000082"</f>
        <v>000082</v>
      </c>
      <c r="K25" s="4">
        <v>43159</v>
      </c>
      <c r="L25" s="5" t="str">
        <f>"000174"</f>
        <v>000174</v>
      </c>
      <c r="M25" s="4">
        <v>43178</v>
      </c>
      <c r="N25" s="5">
        <v>17</v>
      </c>
      <c r="O25" s="5" t="str">
        <f>"007624"</f>
        <v>007624</v>
      </c>
      <c r="P25" s="4">
        <v>43432</v>
      </c>
      <c r="Q25" s="7">
        <v>14.225</v>
      </c>
      <c r="R25" s="7">
        <v>1.32447</v>
      </c>
      <c r="S25" s="7">
        <v>12.90053</v>
      </c>
      <c r="T25" s="5">
        <v>280</v>
      </c>
      <c r="U25" s="4">
        <v>43437</v>
      </c>
      <c r="V25" s="5">
        <v>9901994863</v>
      </c>
      <c r="W25" s="6" t="s">
        <v>116</v>
      </c>
      <c r="X25" s="5" t="s">
        <v>117</v>
      </c>
      <c r="Y25" s="6" t="s">
        <v>118</v>
      </c>
      <c r="Z25" s="5" t="s">
        <v>43</v>
      </c>
      <c r="AA25" s="6" t="s">
        <v>44</v>
      </c>
      <c r="AB25" s="7">
        <f t="shared" si="0"/>
        <v>0.14224999999999999</v>
      </c>
      <c r="AD25" s="8"/>
      <c r="AF25" s="8"/>
      <c r="AG25" s="8"/>
    </row>
    <row r="26" spans="1:33" x14ac:dyDescent="0.2">
      <c r="A26" s="12">
        <v>7885</v>
      </c>
      <c r="B26" s="13" t="s">
        <v>113</v>
      </c>
      <c r="C26" s="13">
        <v>43453</v>
      </c>
      <c r="D26" s="5">
        <v>152</v>
      </c>
      <c r="E26" s="6" t="s">
        <v>47</v>
      </c>
      <c r="F26" s="5" t="s">
        <v>119</v>
      </c>
      <c r="G26" s="6" t="s">
        <v>120</v>
      </c>
      <c r="H26" s="5" t="str">
        <f>"000273"</f>
        <v>000273</v>
      </c>
      <c r="I26" s="4">
        <v>43389</v>
      </c>
      <c r="J26" s="5" t="str">
        <f>"000073"</f>
        <v>000073</v>
      </c>
      <c r="K26" s="4">
        <v>43407</v>
      </c>
      <c r="L26" s="5" t="str">
        <f>"000173"</f>
        <v>000173</v>
      </c>
      <c r="M26" s="4">
        <v>43409</v>
      </c>
      <c r="N26" s="5">
        <v>18</v>
      </c>
      <c r="O26" s="5" t="str">
        <f>"008060"</f>
        <v>008060</v>
      </c>
      <c r="P26" s="4">
        <v>43451</v>
      </c>
      <c r="Q26" s="7">
        <v>12.944599999999999</v>
      </c>
      <c r="R26" s="7">
        <v>0.56296000000000002</v>
      </c>
      <c r="S26" s="7">
        <v>12.381640000000001</v>
      </c>
      <c r="T26" s="5">
        <v>296</v>
      </c>
      <c r="U26" s="4">
        <v>43453</v>
      </c>
      <c r="V26" s="5">
        <v>9916364289</v>
      </c>
      <c r="W26" s="6" t="s">
        <v>121</v>
      </c>
      <c r="X26" s="5" t="s">
        <v>122</v>
      </c>
      <c r="Y26" s="6" t="s">
        <v>123</v>
      </c>
      <c r="Z26" s="5" t="s">
        <v>43</v>
      </c>
      <c r="AA26" s="6" t="s">
        <v>44</v>
      </c>
      <c r="AB26" s="7">
        <f t="shared" si="0"/>
        <v>0.12944600000000001</v>
      </c>
      <c r="AD26" s="8"/>
      <c r="AF26" s="8"/>
      <c r="AG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2019-01-17T14:43:11Z</dcterms:modified>
</cp:coreProperties>
</file>