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1" l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<sst xmlns="http://schemas.openxmlformats.org/spreadsheetml/2006/main" count="245" uniqueCount="123">
  <si>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</si>
  <si>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</si>
  <si>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</si>
  <si>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</si>
  <si>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</si>
  <si>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</si>
  <si>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</si>
  <si>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</si>
  <si>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</si>
  <si>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</si>
  <si>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</si>
  <si>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</si>
  <si>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</si>
  <si>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</si>
  <si>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</si>
  <si>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</si>
  <si>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</si>
  <si>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</si>
  <si>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</si>
  <si>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</si>
  <si>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</si>
  <si>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</si>
  <si>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</si>
  <si>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</si>
  <si>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</si>
  <si>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</si>
  <si>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</si>
  <si>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</si>
  <si>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</si>
  <si>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</si>
  <si>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</si>
  <si>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</si>
  <si>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</si>
  <si>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</si>
  <si>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</si>
  <si>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</si>
  <si>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</si>
  <si>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KRIDL</t>
  </si>
  <si>
    <t>Shree Bharathi Electricals</t>
  </si>
  <si>
    <t>June</t>
  </si>
  <si>
    <t>P3106</t>
  </si>
  <si>
    <t>Nagarothana Works</t>
  </si>
  <si>
    <t>P0190</t>
  </si>
  <si>
    <t>Works sanctioned by Hon Mayor</t>
  </si>
  <si>
    <t>P0294</t>
  </si>
  <si>
    <t>M and R to Electrical Inst in BMP Buildings, Schools, M.Homes, Community Halls, Markets and Others</t>
  </si>
  <si>
    <t>16-</t>
  </si>
  <si>
    <t>ddo258</t>
  </si>
  <si>
    <t xml:space="preserve"> Executive Engineer Electrical South Zone</t>
  </si>
  <si>
    <t>ddo422</t>
  </si>
  <si>
    <t xml:space="preserve"> Executive Engineer Project - South Zone</t>
  </si>
  <si>
    <t>Basavana Gudi</t>
  </si>
  <si>
    <t>154-16-000006</t>
  </si>
  <si>
    <t>Replacing Execting sira stone by RCC Concrete Slab at DVG Road and Foot path Improvement From Police Station Road to Mallikarjuna Swamy Temple Road in Ward no-154.</t>
  </si>
  <si>
    <t>Sri. B Shivashankar</t>
  </si>
  <si>
    <t>ddo420</t>
  </si>
  <si>
    <t xml:space="preserve"> Assistant Executive Engineer Basavanagudi South Zone</t>
  </si>
  <si>
    <t>154-16-000022</t>
  </si>
  <si>
    <t>Annual Electrical maintenance of Buildings coming under Basavanagudi assembly constituency New Ward No 154</t>
  </si>
  <si>
    <t>M/S Shree Bharathi Electricals</t>
  </si>
  <si>
    <t>154-17-000021</t>
  </si>
  <si>
    <t>Sinking, Energizing and Commissioning including Pipeline and erreection of New Borewell in Ward No-154 Basavanagudi.</t>
  </si>
  <si>
    <t>Sri.Kumara C</t>
  </si>
  <si>
    <t>154-16-000011</t>
  </si>
  <si>
    <t>Reserve Amount for Emergency Wrok in Ward No-154.</t>
  </si>
  <si>
    <t>Vijay kumar. H (Vijay Enterprises)</t>
  </si>
  <si>
    <t>154-17-000029</t>
  </si>
  <si>
    <t>Providing drinking water works in Ward No 154 in Basavangudi Division</t>
  </si>
  <si>
    <t>154-17-000004</t>
  </si>
  <si>
    <t>Improvements to Shyamanna park at Basavanagudi in ward no 154</t>
  </si>
  <si>
    <t>154-17-000003</t>
  </si>
  <si>
    <t>Improvements to Bugal rock park at Basavanagudi in ward no 154</t>
  </si>
  <si>
    <t>154-17-000001</t>
  </si>
  <si>
    <t>Improvements and Providing S.S. Grills Pathway and Renovation of Foundation in Kahale Bande Park at ward 154</t>
  </si>
  <si>
    <t>B.K.Bhaskar</t>
  </si>
  <si>
    <t>154-17-000002</t>
  </si>
  <si>
    <t>Improvements and Developments of parks in ward 154</t>
  </si>
  <si>
    <t>M.S.Maninaidu</t>
  </si>
  <si>
    <t>154-17-000019</t>
  </si>
  <si>
    <t>Pot hole filling at Ward No-154.</t>
  </si>
  <si>
    <t>G. Ashok</t>
  </si>
  <si>
    <t>154-16-000002</t>
  </si>
  <si>
    <t>Operation and Maintenance of Street Lighting System in Ward No.154 Package S-13 of South Zone</t>
  </si>
  <si>
    <t>154-16-000016</t>
  </si>
  <si>
    <t>Asphalting to Kalappa block road Netaji road 9th and 10th cross T.R,Nagar and other roads in ward 154</t>
  </si>
  <si>
    <t>M/s. SAI INFRA CONSULTANTS (SHANKAR SULTANPUR)</t>
  </si>
  <si>
    <t>154-16-000009</t>
  </si>
  <si>
    <t>Engaging Tractor And Labour For Ward Maintanance Work in Ward No-154.</t>
  </si>
  <si>
    <t>Sri.Umapathi</t>
  </si>
  <si>
    <t>154-16-000007</t>
  </si>
  <si>
    <t>Drain Improvements at Javaraiah Garden and other places in Ward No-154.</t>
  </si>
  <si>
    <t>Sri. C Ramachandra</t>
  </si>
  <si>
    <t>154-16-000005</t>
  </si>
  <si>
    <t>Drain and Road Improvements at 5th Cross and other places (Construction cement concrete drain and Road) Bhovi Colony in Ward No-154.</t>
  </si>
  <si>
    <t>Sri. C. Ramakrishna</t>
  </si>
  <si>
    <t>154-17-000028</t>
  </si>
  <si>
    <t>Providing and fixing of LED Street lights  in Ward No  154   in Basavangudi Division</t>
  </si>
  <si>
    <t>M/S SMG Elecrtricals (A.C.Ramesh)</t>
  </si>
  <si>
    <t>November</t>
  </si>
  <si>
    <t>154-17-000011</t>
  </si>
  <si>
    <t>Drain Improvements at Gangamma Temple Main Road Eastern Side From 6th Cross Ashok Nagar to 6th Cross Javaraiah Garden and other places in Ward No-154.</t>
  </si>
  <si>
    <t>B.P.S Babu</t>
  </si>
  <si>
    <t>December</t>
  </si>
  <si>
    <t>154-13-000021</t>
  </si>
  <si>
    <t>Replacing of existing sira stones by RCC cement slabs, balance portion of DVG road and footpath improvement at police station road in ward No. 154</t>
  </si>
  <si>
    <t>Sri. C Ramakrishna</t>
  </si>
  <si>
    <t>P2434</t>
  </si>
  <si>
    <t>Development works for Bangalore City</t>
  </si>
  <si>
    <t>154-17-000015</t>
  </si>
  <si>
    <t>Providing and Construction of  Drinking Water (R.O.Plants) in Ward No-154.</t>
  </si>
  <si>
    <t>Sri.K Kodanda Babu</t>
  </si>
  <si>
    <t>154-17-000045</t>
  </si>
  <si>
    <t>Improvements works to Tatasilk Farm Park and Other Parks in ward no 154</t>
  </si>
  <si>
    <t>B K BHASKAR (Sree Bharathi Electricals)</t>
  </si>
  <si>
    <t>154-16-000012</t>
  </si>
  <si>
    <t>Sri.Nataraj</t>
  </si>
  <si>
    <t>P1802</t>
  </si>
  <si>
    <t>Water Supply New Areas</t>
  </si>
  <si>
    <t>154-11-000032</t>
  </si>
  <si>
    <t>Construction of proposed multipurpose hall and Shuttle court over the existing Rangamandira in W.N 154</t>
  </si>
  <si>
    <t>P.Gopal  Krishna</t>
  </si>
  <si>
    <t>P2254</t>
  </si>
  <si>
    <t>Special Development work in ward nos 29 43 50 142 154 178 (Rs 300lakhs per 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</si>
</sst>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sqref="A1:XFD25"/>
    </sheetView>
  </sheetViews>
  <sheetFormatPr defaultRowHeight="12.75" x14ac:dyDescent="0.2"/>
  <cols>
    <col min="1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1242</v>
      </c>
      <c r="B2" s="13" t="s">
        <v>33</v>
      </c>
      <c r="C2" s="13">
        <v>43238</v>
      </c>
      <c r="D2" s="5">
        <v>154</v>
      </c>
      <c r="E2" s="6" t="s">
        <v>51</v>
      </c>
      <c r="F2" s="5" t="s">
        <v>52</v>
      </c>
      <c r="G2" s="6" t="s">
        <v>53</v>
      </c>
      <c r="H2" s="5" t="str">
        <f>"000010"</f>
        <v>000010</v>
      </c>
      <c r="I2" s="4">
        <v>42528</v>
      </c>
      <c r="J2" s="5" t="str">
        <f>"000091"</f>
        <v>000091</v>
      </c>
      <c r="K2" s="4">
        <v>42611</v>
      </c>
      <c r="L2" s="5" t="str">
        <f>"000208"</f>
        <v>000208</v>
      </c>
      <c r="M2" s="4">
        <v>42613</v>
      </c>
      <c r="N2" s="5">
        <v>16</v>
      </c>
      <c r="O2" s="5" t="str">
        <f>"001478"</f>
        <v>001478</v>
      </c>
      <c r="P2" s="4">
        <v>43236</v>
      </c>
      <c r="Q2" s="7">
        <v>19.594529999999999</v>
      </c>
      <c r="R2" s="7">
        <v>2.6716000000000002</v>
      </c>
      <c r="S2" s="7">
        <v>16.922930000000001</v>
      </c>
      <c r="T2" s="5">
        <v>52</v>
      </c>
      <c r="U2" s="4">
        <v>43238</v>
      </c>
      <c r="V2" s="5">
        <v>9448493639</v>
      </c>
      <c r="W2" s="6" t="s">
        <v>54</v>
      </c>
      <c r="X2" s="5" t="s">
        <v>28</v>
      </c>
      <c r="Y2" s="6" t="s">
        <v>29</v>
      </c>
      <c r="Z2" s="5" t="s">
        <v>55</v>
      </c>
      <c r="AA2" s="6" t="s">
        <v>56</v>
      </c>
      <c r="AB2" s="7">
        <v>0.19594529999999999</v>
      </c>
      <c r="AD2" s="8"/>
      <c r="AF2" s="8"/>
      <c r="AG2" s="8"/>
    </row>
    <row r="3" spans="1:33" x14ac:dyDescent="0.2">
      <c r="A3" s="12">
        <v>1453</v>
      </c>
      <c r="B3" s="13" t="s">
        <v>33</v>
      </c>
      <c r="C3" s="13">
        <v>43242</v>
      </c>
      <c r="D3" s="5">
        <v>154</v>
      </c>
      <c r="E3" s="6" t="s">
        <v>51</v>
      </c>
      <c r="F3" s="5" t="s">
        <v>57</v>
      </c>
      <c r="G3" s="6" t="s">
        <v>58</v>
      </c>
      <c r="H3" s="5" t="str">
        <f>"000003"</f>
        <v>000003</v>
      </c>
      <c r="I3" s="4">
        <v>42461</v>
      </c>
      <c r="J3" s="5" t="str">
        <f>"000035"</f>
        <v>000035</v>
      </c>
      <c r="K3" s="4">
        <v>42914</v>
      </c>
      <c r="L3" s="5" t="str">
        <f>"000071"</f>
        <v>000071</v>
      </c>
      <c r="M3" s="4">
        <v>42914</v>
      </c>
      <c r="N3" s="5">
        <v>16</v>
      </c>
      <c r="O3" s="5" t="str">
        <f>""</f>
        <v/>
      </c>
      <c r="P3" s="4"/>
      <c r="Q3" s="7">
        <v>1.07602</v>
      </c>
      <c r="R3" s="7">
        <v>7.639E-2</v>
      </c>
      <c r="S3" s="7">
        <v>0.99963000000000002</v>
      </c>
      <c r="T3" s="5">
        <v>59</v>
      </c>
      <c r="U3" s="4">
        <v>43242</v>
      </c>
      <c r="V3" s="5">
        <v>9686681397</v>
      </c>
      <c r="W3" s="6" t="s">
        <v>59</v>
      </c>
      <c r="X3" s="5" t="s">
        <v>44</v>
      </c>
      <c r="Y3" s="6" t="s">
        <v>45</v>
      </c>
      <c r="Z3" s="5" t="s">
        <v>47</v>
      </c>
      <c r="AA3" s="6" t="s">
        <v>48</v>
      </c>
      <c r="AB3" s="7">
        <v>1.0760199999999999E-2</v>
      </c>
      <c r="AD3" s="8"/>
      <c r="AF3" s="8"/>
      <c r="AG3" s="8"/>
    </row>
    <row r="4" spans="1:33" x14ac:dyDescent="0.2">
      <c r="A4" s="12">
        <v>1685</v>
      </c>
      <c r="B4" s="13" t="s">
        <v>39</v>
      </c>
      <c r="C4" s="13">
        <v>43252</v>
      </c>
      <c r="D4" s="5">
        <v>154</v>
      </c>
      <c r="E4" s="6" t="s">
        <v>51</v>
      </c>
      <c r="F4" s="5" t="s">
        <v>60</v>
      </c>
      <c r="G4" s="6" t="s">
        <v>61</v>
      </c>
      <c r="H4" s="5" t="str">
        <f>"000076"</f>
        <v>000076</v>
      </c>
      <c r="I4" s="4">
        <v>42822</v>
      </c>
      <c r="J4" s="5" t="str">
        <f>"000032"</f>
        <v>000032</v>
      </c>
      <c r="K4" s="4">
        <v>42886</v>
      </c>
      <c r="L4" s="5" t="str">
        <f>"000057"</f>
        <v>000057</v>
      </c>
      <c r="M4" s="4">
        <v>42886</v>
      </c>
      <c r="N4" s="5">
        <v>17</v>
      </c>
      <c r="O4" s="5" t="str">
        <f>"001967"</f>
        <v>001967</v>
      </c>
      <c r="P4" s="4">
        <v>43246</v>
      </c>
      <c r="Q4" s="7">
        <v>4.43</v>
      </c>
      <c r="R4" s="7">
        <v>0.2717</v>
      </c>
      <c r="S4" s="7">
        <v>4.1582999999999997</v>
      </c>
      <c r="T4" s="5">
        <v>64</v>
      </c>
      <c r="U4" s="4">
        <v>43252</v>
      </c>
      <c r="V4" s="5">
        <v>9845235453</v>
      </c>
      <c r="W4" s="6" t="s">
        <v>62</v>
      </c>
      <c r="X4" s="5" t="s">
        <v>28</v>
      </c>
      <c r="Y4" s="6" t="s">
        <v>29</v>
      </c>
      <c r="Z4" s="5" t="s">
        <v>55</v>
      </c>
      <c r="AA4" s="6" t="s">
        <v>56</v>
      </c>
      <c r="AB4" s="7">
        <v>4.4299999999999999E-2</v>
      </c>
      <c r="AD4" s="8"/>
      <c r="AF4" s="8"/>
      <c r="AG4" s="8"/>
    </row>
    <row r="5" spans="1:33" x14ac:dyDescent="0.2">
      <c r="A5" s="12">
        <v>2052</v>
      </c>
      <c r="B5" s="13" t="s">
        <v>39</v>
      </c>
      <c r="C5" s="13">
        <v>43262</v>
      </c>
      <c r="D5" s="5">
        <v>154</v>
      </c>
      <c r="E5" s="6" t="s">
        <v>51</v>
      </c>
      <c r="F5" s="5" t="s">
        <v>63</v>
      </c>
      <c r="G5" s="6" t="s">
        <v>64</v>
      </c>
      <c r="H5" s="5" t="str">
        <f>"000016"</f>
        <v>000016</v>
      </c>
      <c r="I5" s="4">
        <v>42559</v>
      </c>
      <c r="J5" s="5" t="str">
        <f>"000101"</f>
        <v>000101</v>
      </c>
      <c r="K5" s="4">
        <v>42628</v>
      </c>
      <c r="L5" s="5" t="str">
        <f>"000224"</f>
        <v>000224</v>
      </c>
      <c r="M5" s="4">
        <v>42628</v>
      </c>
      <c r="N5" s="5">
        <v>16</v>
      </c>
      <c r="O5" s="5" t="str">
        <f>"002284"</f>
        <v>002284</v>
      </c>
      <c r="P5" s="4">
        <v>43258</v>
      </c>
      <c r="Q5" s="7">
        <v>5.1879999999999997</v>
      </c>
      <c r="R5" s="7">
        <v>0.65569999999999995</v>
      </c>
      <c r="S5" s="7">
        <v>4.5323000000000002</v>
      </c>
      <c r="T5" s="5">
        <v>80</v>
      </c>
      <c r="U5" s="4">
        <v>43262</v>
      </c>
      <c r="V5" s="5">
        <v>9945055566</v>
      </c>
      <c r="W5" s="6" t="s">
        <v>65</v>
      </c>
      <c r="X5" s="5" t="s">
        <v>28</v>
      </c>
      <c r="Y5" s="6" t="s">
        <v>29</v>
      </c>
      <c r="Z5" s="5" t="s">
        <v>55</v>
      </c>
      <c r="AA5" s="6" t="s">
        <v>56</v>
      </c>
      <c r="AB5" s="7">
        <v>5.1879999999999996E-2</v>
      </c>
      <c r="AD5" s="8"/>
      <c r="AF5" s="8"/>
      <c r="AG5" s="8"/>
    </row>
    <row r="6" spans="1:33" x14ac:dyDescent="0.2">
      <c r="A6" s="12">
        <v>2153</v>
      </c>
      <c r="B6" s="13" t="s">
        <v>39</v>
      </c>
      <c r="C6" s="13">
        <v>43265</v>
      </c>
      <c r="D6" s="5">
        <v>154</v>
      </c>
      <c r="E6" s="6" t="s">
        <v>51</v>
      </c>
      <c r="F6" s="5" t="s">
        <v>66</v>
      </c>
      <c r="G6" s="6" t="s">
        <v>67</v>
      </c>
      <c r="H6" s="5" t="str">
        <f>"000037"</f>
        <v>000037</v>
      </c>
      <c r="I6" s="4">
        <v>43191</v>
      </c>
      <c r="J6" s="5" t="str">
        <f>"000003"</f>
        <v>000003</v>
      </c>
      <c r="K6" s="4">
        <v>43220</v>
      </c>
      <c r="L6" s="5" t="str">
        <f>"000004"</f>
        <v>000004</v>
      </c>
      <c r="M6" s="4">
        <v>43222</v>
      </c>
      <c r="N6" s="5">
        <v>17</v>
      </c>
      <c r="O6" s="5" t="str">
        <f>"002438"</f>
        <v>002438</v>
      </c>
      <c r="P6" s="4">
        <v>43263</v>
      </c>
      <c r="Q6" s="7">
        <v>12.84</v>
      </c>
      <c r="R6" s="7">
        <v>1.4964999999999999</v>
      </c>
      <c r="S6" s="7">
        <v>11.343500000000001</v>
      </c>
      <c r="T6" s="5">
        <v>84</v>
      </c>
      <c r="U6" s="4">
        <v>43265</v>
      </c>
      <c r="V6" s="5">
        <v>9886197871</v>
      </c>
      <c r="W6" s="6" t="s">
        <v>37</v>
      </c>
      <c r="X6" s="5" t="s">
        <v>35</v>
      </c>
      <c r="Y6" s="6" t="s">
        <v>36</v>
      </c>
      <c r="Z6" s="5" t="s">
        <v>55</v>
      </c>
      <c r="AA6" s="6" t="s">
        <v>56</v>
      </c>
      <c r="AB6" s="7">
        <v>0.12839999999999999</v>
      </c>
      <c r="AD6" s="8"/>
      <c r="AF6" s="8"/>
      <c r="AG6" s="8"/>
    </row>
    <row r="7" spans="1:33" x14ac:dyDescent="0.2">
      <c r="A7" s="12">
        <v>2919</v>
      </c>
      <c r="B7" s="13" t="s">
        <v>30</v>
      </c>
      <c r="C7" s="13">
        <v>43283</v>
      </c>
      <c r="D7" s="5">
        <v>154</v>
      </c>
      <c r="E7" s="6" t="s">
        <v>51</v>
      </c>
      <c r="F7" s="5" t="s">
        <v>68</v>
      </c>
      <c r="G7" s="6" t="s">
        <v>69</v>
      </c>
      <c r="H7" s="5" t="str">
        <f>"000069"</f>
        <v>000069</v>
      </c>
      <c r="I7" s="4">
        <v>42619</v>
      </c>
      <c r="J7" s="5" t="str">
        <f>"221"</f>
        <v>221</v>
      </c>
      <c r="K7" s="4">
        <v>16</v>
      </c>
      <c r="L7" s="5" t="str">
        <f>"011"</f>
        <v>011</v>
      </c>
      <c r="M7" s="4">
        <v>16</v>
      </c>
      <c r="N7" s="5">
        <v>17</v>
      </c>
      <c r="O7" s="5" t="str">
        <f>"002953"</f>
        <v>002953</v>
      </c>
      <c r="P7" s="4">
        <v>43276</v>
      </c>
      <c r="Q7" s="7">
        <v>29.474350000000001</v>
      </c>
      <c r="R7" s="7">
        <v>4.4055600000000004</v>
      </c>
      <c r="S7" s="7">
        <v>25.06879</v>
      </c>
      <c r="T7" s="5">
        <v>108</v>
      </c>
      <c r="U7" s="4">
        <v>43283</v>
      </c>
      <c r="V7" s="5">
        <v>9481784257</v>
      </c>
      <c r="W7" s="6" t="s">
        <v>37</v>
      </c>
      <c r="X7" s="5" t="s">
        <v>42</v>
      </c>
      <c r="Y7" s="6" t="s">
        <v>43</v>
      </c>
      <c r="Z7" s="5" t="s">
        <v>49</v>
      </c>
      <c r="AA7" s="6" t="s">
        <v>50</v>
      </c>
      <c r="AB7" s="7">
        <v>0.29474349999999999</v>
      </c>
      <c r="AD7" s="8"/>
      <c r="AF7" s="8"/>
      <c r="AG7" s="8"/>
    </row>
    <row r="8" spans="1:33" x14ac:dyDescent="0.2">
      <c r="A8" s="12">
        <v>2920</v>
      </c>
      <c r="B8" s="13" t="s">
        <v>30</v>
      </c>
      <c r="C8" s="13">
        <v>43283</v>
      </c>
      <c r="D8" s="5">
        <v>154</v>
      </c>
      <c r="E8" s="6" t="s">
        <v>51</v>
      </c>
      <c r="F8" s="5" t="s">
        <v>70</v>
      </c>
      <c r="G8" s="6" t="s">
        <v>71</v>
      </c>
      <c r="H8" s="5" t="str">
        <f>"000070"</f>
        <v>000070</v>
      </c>
      <c r="I8" s="4">
        <v>42619</v>
      </c>
      <c r="J8" s="5" t="str">
        <f>"222"</f>
        <v>222</v>
      </c>
      <c r="K8" s="4">
        <v>16</v>
      </c>
      <c r="L8" s="5" t="str">
        <f>"012"</f>
        <v>012</v>
      </c>
      <c r="M8" s="4">
        <v>16</v>
      </c>
      <c r="N8" s="5">
        <v>17</v>
      </c>
      <c r="O8" s="5" t="str">
        <f>"002954"</f>
        <v>002954</v>
      </c>
      <c r="P8" s="4">
        <v>43276</v>
      </c>
      <c r="Q8" s="7">
        <v>68.555300000000003</v>
      </c>
      <c r="R8" s="7">
        <v>10.23255</v>
      </c>
      <c r="S8" s="7">
        <v>58.322749999999999</v>
      </c>
      <c r="T8" s="5">
        <v>108</v>
      </c>
      <c r="U8" s="4">
        <v>43283</v>
      </c>
      <c r="V8" s="5">
        <v>9448021479</v>
      </c>
      <c r="W8" s="6" t="s">
        <v>37</v>
      </c>
      <c r="X8" s="5" t="s">
        <v>42</v>
      </c>
      <c r="Y8" s="6" t="s">
        <v>43</v>
      </c>
      <c r="Z8" s="5" t="s">
        <v>49</v>
      </c>
      <c r="AA8" s="6" t="s">
        <v>50</v>
      </c>
      <c r="AB8" s="7">
        <v>0.68555300000000008</v>
      </c>
      <c r="AD8" s="8"/>
      <c r="AF8" s="8"/>
      <c r="AG8" s="8"/>
    </row>
    <row r="9" spans="1:33" x14ac:dyDescent="0.2">
      <c r="A9" s="12">
        <v>2921</v>
      </c>
      <c r="B9" s="13" t="s">
        <v>30</v>
      </c>
      <c r="C9" s="13">
        <v>43283</v>
      </c>
      <c r="D9" s="5">
        <v>154</v>
      </c>
      <c r="E9" s="6" t="s">
        <v>51</v>
      </c>
      <c r="F9" s="5" t="s">
        <v>72</v>
      </c>
      <c r="G9" s="6" t="s">
        <v>73</v>
      </c>
      <c r="H9" s="5" t="str">
        <f>"000133"</f>
        <v>000133</v>
      </c>
      <c r="I9" s="4">
        <v>42755</v>
      </c>
      <c r="J9" s="5" t="str">
        <f>"234"</f>
        <v>234</v>
      </c>
      <c r="K9" s="4">
        <v>16</v>
      </c>
      <c r="L9" s="5" t="str">
        <f>"07"</f>
        <v>07</v>
      </c>
      <c r="M9" s="4" t="s">
        <v>46</v>
      </c>
      <c r="N9" s="5">
        <v>17</v>
      </c>
      <c r="O9" s="5" t="str">
        <f>"002964"</f>
        <v>002964</v>
      </c>
      <c r="P9" s="4">
        <v>43276</v>
      </c>
      <c r="Q9" s="7">
        <v>45.196570000000001</v>
      </c>
      <c r="R9" s="7">
        <v>5.3064099999999996</v>
      </c>
      <c r="S9" s="7">
        <v>39.890160000000002</v>
      </c>
      <c r="T9" s="5">
        <v>108</v>
      </c>
      <c r="U9" s="4">
        <v>43283</v>
      </c>
      <c r="V9" s="5">
        <v>9886197871</v>
      </c>
      <c r="W9" s="6" t="s">
        <v>74</v>
      </c>
      <c r="X9" s="5" t="s">
        <v>42</v>
      </c>
      <c r="Y9" s="6" t="s">
        <v>43</v>
      </c>
      <c r="Z9" s="5" t="s">
        <v>49</v>
      </c>
      <c r="AA9" s="6" t="s">
        <v>50</v>
      </c>
      <c r="AB9" s="7">
        <v>0.45196570000000003</v>
      </c>
      <c r="AD9" s="8"/>
      <c r="AF9" s="8"/>
      <c r="AG9" s="8"/>
    </row>
    <row r="10" spans="1:33" x14ac:dyDescent="0.2">
      <c r="A10" s="12">
        <v>2922</v>
      </c>
      <c r="B10" s="13" t="s">
        <v>30</v>
      </c>
      <c r="C10" s="13">
        <v>43283</v>
      </c>
      <c r="D10" s="5">
        <v>154</v>
      </c>
      <c r="E10" s="6" t="s">
        <v>51</v>
      </c>
      <c r="F10" s="5" t="s">
        <v>75</v>
      </c>
      <c r="G10" s="6" t="s">
        <v>76</v>
      </c>
      <c r="H10" s="5" t="str">
        <f>"000137"</f>
        <v>000137</v>
      </c>
      <c r="I10" s="4">
        <v>42779</v>
      </c>
      <c r="J10" s="5" t="str">
        <f>"235"</f>
        <v>235</v>
      </c>
      <c r="K10" s="4">
        <v>16</v>
      </c>
      <c r="L10" s="5" t="str">
        <f>"006"</f>
        <v>006</v>
      </c>
      <c r="M10" s="4">
        <v>17</v>
      </c>
      <c r="N10" s="5">
        <v>17</v>
      </c>
      <c r="O10" s="5" t="str">
        <f>"002965"</f>
        <v>002965</v>
      </c>
      <c r="P10" s="4">
        <v>43276</v>
      </c>
      <c r="Q10" s="7">
        <v>109.12773</v>
      </c>
      <c r="R10" s="7">
        <v>13.193899999999999</v>
      </c>
      <c r="S10" s="7">
        <v>95.93383</v>
      </c>
      <c r="T10" s="5">
        <v>108</v>
      </c>
      <c r="U10" s="4">
        <v>43283</v>
      </c>
      <c r="V10" s="5">
        <v>9845290444</v>
      </c>
      <c r="W10" s="6" t="s">
        <v>77</v>
      </c>
      <c r="X10" s="5" t="s">
        <v>42</v>
      </c>
      <c r="Y10" s="6" t="s">
        <v>43</v>
      </c>
      <c r="Z10" s="5" t="s">
        <v>49</v>
      </c>
      <c r="AA10" s="6" t="s">
        <v>50</v>
      </c>
      <c r="AB10" s="7">
        <v>1.0912773</v>
      </c>
      <c r="AD10" s="8"/>
      <c r="AF10" s="8"/>
      <c r="AG10" s="8"/>
    </row>
    <row r="11" spans="1:33" x14ac:dyDescent="0.2">
      <c r="A11" s="12">
        <v>2923</v>
      </c>
      <c r="B11" s="13" t="s">
        <v>30</v>
      </c>
      <c r="C11" s="13">
        <v>43283</v>
      </c>
      <c r="D11" s="5">
        <v>154</v>
      </c>
      <c r="E11" s="6" t="s">
        <v>51</v>
      </c>
      <c r="F11" s="5" t="s">
        <v>78</v>
      </c>
      <c r="G11" s="6" t="s">
        <v>79</v>
      </c>
      <c r="H11" s="5" t="str">
        <f>"002257"</f>
        <v>002257</v>
      </c>
      <c r="I11" s="4">
        <v>42774</v>
      </c>
      <c r="J11" s="5" t="str">
        <f>"000033"</f>
        <v>000033</v>
      </c>
      <c r="K11" s="4">
        <v>43190</v>
      </c>
      <c r="L11" s="5" t="str">
        <f>"000008"</f>
        <v>000008</v>
      </c>
      <c r="M11" s="4">
        <v>43230</v>
      </c>
      <c r="N11" s="5">
        <v>17</v>
      </c>
      <c r="O11" s="5" t="str">
        <f>"003071"</f>
        <v>003071</v>
      </c>
      <c r="P11" s="4">
        <v>43278</v>
      </c>
      <c r="Q11" s="7">
        <v>19.73</v>
      </c>
      <c r="R11" s="7">
        <v>2.5811000000000002</v>
      </c>
      <c r="S11" s="7">
        <v>17.148900000000001</v>
      </c>
      <c r="T11" s="5">
        <v>109</v>
      </c>
      <c r="U11" s="4">
        <v>43283</v>
      </c>
      <c r="V11" s="5">
        <v>9844742550</v>
      </c>
      <c r="W11" s="6" t="s">
        <v>80</v>
      </c>
      <c r="X11" s="5" t="s">
        <v>28</v>
      </c>
      <c r="Y11" s="6" t="s">
        <v>29</v>
      </c>
      <c r="Z11" s="5" t="s">
        <v>55</v>
      </c>
      <c r="AA11" s="6" t="s">
        <v>56</v>
      </c>
      <c r="AB11" s="7">
        <v>0.1973</v>
      </c>
      <c r="AD11" s="8"/>
      <c r="AF11" s="8"/>
      <c r="AG11" s="8"/>
    </row>
    <row r="12" spans="1:33" x14ac:dyDescent="0.2">
      <c r="A12" s="12">
        <v>3585</v>
      </c>
      <c r="B12" s="13" t="s">
        <v>30</v>
      </c>
      <c r="C12" s="13">
        <v>43299</v>
      </c>
      <c r="D12" s="5">
        <v>154</v>
      </c>
      <c r="E12" s="6" t="s">
        <v>51</v>
      </c>
      <c r="F12" s="5" t="s">
        <v>81</v>
      </c>
      <c r="G12" s="6" t="s">
        <v>82</v>
      </c>
      <c r="H12" s="5" t="str">
        <f>"000021"</f>
        <v>000021</v>
      </c>
      <c r="I12" s="4">
        <v>42934</v>
      </c>
      <c r="J12" s="5" t="str">
        <f>"000130"</f>
        <v>000130</v>
      </c>
      <c r="K12" s="4">
        <v>43181</v>
      </c>
      <c r="L12" s="5" t="str">
        <f>"000130"</f>
        <v>000130</v>
      </c>
      <c r="M12" s="4">
        <v>43181</v>
      </c>
      <c r="N12" s="5">
        <v>16</v>
      </c>
      <c r="O12" s="5" t="str">
        <f>"004032"</f>
        <v>004032</v>
      </c>
      <c r="P12" s="4">
        <v>43300</v>
      </c>
      <c r="Q12" s="7">
        <v>7.1391</v>
      </c>
      <c r="R12" s="7">
        <v>0.63287000000000004</v>
      </c>
      <c r="S12" s="7">
        <v>6.5062300000000004</v>
      </c>
      <c r="T12" s="5">
        <v>127</v>
      </c>
      <c r="U12" s="4">
        <v>43299</v>
      </c>
      <c r="V12" s="5">
        <v>0</v>
      </c>
      <c r="W12" s="6" t="s">
        <v>38</v>
      </c>
      <c r="X12" s="5" t="s">
        <v>31</v>
      </c>
      <c r="Y12" s="6" t="s">
        <v>32</v>
      </c>
      <c r="Z12" s="5" t="s">
        <v>47</v>
      </c>
      <c r="AA12" s="6" t="s">
        <v>48</v>
      </c>
      <c r="AB12" s="7">
        <v>7.1390999999999996E-2</v>
      </c>
      <c r="AD12" s="8"/>
      <c r="AF12" s="8"/>
      <c r="AG12" s="8"/>
    </row>
    <row r="13" spans="1:33" x14ac:dyDescent="0.2">
      <c r="A13" s="12">
        <v>3784</v>
      </c>
      <c r="B13" s="13" t="s">
        <v>30</v>
      </c>
      <c r="C13" s="13">
        <v>43301</v>
      </c>
      <c r="D13" s="5">
        <v>154</v>
      </c>
      <c r="E13" s="6" t="s">
        <v>51</v>
      </c>
      <c r="F13" s="5" t="s">
        <v>81</v>
      </c>
      <c r="G13" s="6" t="s">
        <v>82</v>
      </c>
      <c r="H13" s="5" t="str">
        <f>"000021"</f>
        <v>000021</v>
      </c>
      <c r="I13" s="4">
        <v>42934</v>
      </c>
      <c r="J13" s="5" t="str">
        <f>"000130"</f>
        <v>000130</v>
      </c>
      <c r="K13" s="4">
        <v>43181</v>
      </c>
      <c r="L13" s="5" t="str">
        <f>"000130"</f>
        <v>000130</v>
      </c>
      <c r="M13" s="4">
        <v>43181</v>
      </c>
      <c r="N13" s="5">
        <v>16</v>
      </c>
      <c r="O13" s="5" t="str">
        <f>"004032"</f>
        <v>004032</v>
      </c>
      <c r="P13" s="4">
        <v>43300</v>
      </c>
      <c r="Q13" s="7">
        <v>2.7361</v>
      </c>
      <c r="R13" s="7">
        <v>0.23926</v>
      </c>
      <c r="S13" s="7">
        <v>2.4968400000000002</v>
      </c>
      <c r="T13" s="5">
        <v>134</v>
      </c>
      <c r="U13" s="4">
        <v>43301</v>
      </c>
      <c r="V13" s="5">
        <v>0</v>
      </c>
      <c r="W13" s="6" t="s">
        <v>38</v>
      </c>
      <c r="X13" s="5" t="s">
        <v>31</v>
      </c>
      <c r="Y13" s="6" t="s">
        <v>32</v>
      </c>
      <c r="Z13" s="5" t="s">
        <v>47</v>
      </c>
      <c r="AA13" s="6" t="s">
        <v>48</v>
      </c>
      <c r="AB13" s="7">
        <v>2.7361E-2</v>
      </c>
      <c r="AD13" s="8"/>
      <c r="AF13" s="8"/>
      <c r="AG13" s="8"/>
    </row>
    <row r="14" spans="1:33" x14ac:dyDescent="0.2">
      <c r="A14" s="12">
        <v>3864</v>
      </c>
      <c r="B14" s="13" t="s">
        <v>30</v>
      </c>
      <c r="C14" s="13">
        <v>43304</v>
      </c>
      <c r="D14" s="5">
        <v>154</v>
      </c>
      <c r="E14" s="6" t="s">
        <v>51</v>
      </c>
      <c r="F14" s="5" t="s">
        <v>83</v>
      </c>
      <c r="G14" s="6" t="s">
        <v>84</v>
      </c>
      <c r="H14" s="5" t="str">
        <f>"00036B"</f>
        <v>00036B</v>
      </c>
      <c r="I14" s="4">
        <v>42619</v>
      </c>
      <c r="J14" s="5" t="str">
        <f>""</f>
        <v/>
      </c>
      <c r="K14" s="4"/>
      <c r="L14" s="5" t="str">
        <f>""</f>
        <v/>
      </c>
      <c r="M14" s="4"/>
      <c r="N14" s="5">
        <v>16</v>
      </c>
      <c r="O14" s="5" t="str">
        <f>""</f>
        <v/>
      </c>
      <c r="P14" s="4"/>
      <c r="Q14" s="7">
        <v>1.4370000000000001</v>
      </c>
      <c r="R14" s="7">
        <v>0.14399999999999999</v>
      </c>
      <c r="S14" s="7">
        <v>1.2929999999999999</v>
      </c>
      <c r="T14" s="5">
        <v>136</v>
      </c>
      <c r="U14" s="4">
        <v>43304</v>
      </c>
      <c r="V14" s="5">
        <v>7019027050</v>
      </c>
      <c r="W14" s="6" t="s">
        <v>85</v>
      </c>
      <c r="X14" s="5" t="s">
        <v>40</v>
      </c>
      <c r="Y14" s="6" t="s">
        <v>41</v>
      </c>
      <c r="Z14" s="5" t="s">
        <v>55</v>
      </c>
      <c r="AA14" s="6" t="s">
        <v>56</v>
      </c>
      <c r="AB14" s="7">
        <v>1.4370000000000001E-2</v>
      </c>
      <c r="AD14" s="8"/>
      <c r="AF14" s="8"/>
      <c r="AG14" s="8"/>
    </row>
    <row r="15" spans="1:33" x14ac:dyDescent="0.2">
      <c r="A15" s="12">
        <v>4160</v>
      </c>
      <c r="B15" s="13" t="s">
        <v>30</v>
      </c>
      <c r="C15" s="13">
        <v>43308</v>
      </c>
      <c r="D15" s="5">
        <v>154</v>
      </c>
      <c r="E15" s="6" t="s">
        <v>51</v>
      </c>
      <c r="F15" s="5" t="s">
        <v>57</v>
      </c>
      <c r="G15" s="6" t="s">
        <v>58</v>
      </c>
      <c r="H15" s="5" t="str">
        <f>"000003"</f>
        <v>000003</v>
      </c>
      <c r="I15" s="4">
        <v>42461</v>
      </c>
      <c r="J15" s="5" t="str">
        <f>"000035"</f>
        <v>000035</v>
      </c>
      <c r="K15" s="4">
        <v>42914</v>
      </c>
      <c r="L15" s="5" t="str">
        <f>"000071"</f>
        <v>000071</v>
      </c>
      <c r="M15" s="4">
        <v>42914</v>
      </c>
      <c r="N15" s="5">
        <v>16</v>
      </c>
      <c r="O15" s="5" t="str">
        <f>"004318"</f>
        <v>004318</v>
      </c>
      <c r="P15" s="4">
        <v>43306</v>
      </c>
      <c r="Q15" s="7">
        <v>0.59972999999999999</v>
      </c>
      <c r="R15" s="7">
        <v>4.258E-2</v>
      </c>
      <c r="S15" s="7">
        <v>0.55715000000000003</v>
      </c>
      <c r="T15" s="5">
        <v>146</v>
      </c>
      <c r="U15" s="4">
        <v>43308</v>
      </c>
      <c r="V15" s="5">
        <v>9686681397</v>
      </c>
      <c r="W15" s="6" t="s">
        <v>59</v>
      </c>
      <c r="X15" s="5" t="s">
        <v>44</v>
      </c>
      <c r="Y15" s="6" t="s">
        <v>45</v>
      </c>
      <c r="Z15" s="5" t="s">
        <v>47</v>
      </c>
      <c r="AA15" s="6" t="s">
        <v>48</v>
      </c>
      <c r="AB15" s="7">
        <v>5.9972999999999997E-3</v>
      </c>
      <c r="AD15" s="8"/>
      <c r="AF15" s="8"/>
      <c r="AG15" s="8"/>
    </row>
    <row r="16" spans="1:33" x14ac:dyDescent="0.2">
      <c r="A16" s="12">
        <v>5501</v>
      </c>
      <c r="B16" s="13" t="s">
        <v>34</v>
      </c>
      <c r="C16" s="13">
        <v>43357</v>
      </c>
      <c r="D16" s="5">
        <v>154</v>
      </c>
      <c r="E16" s="6" t="s">
        <v>51</v>
      </c>
      <c r="F16" s="5" t="s">
        <v>86</v>
      </c>
      <c r="G16" s="6" t="s">
        <v>87</v>
      </c>
      <c r="H16" s="5" t="str">
        <f>"000014"</f>
        <v>000014</v>
      </c>
      <c r="I16" s="4">
        <v>42545</v>
      </c>
      <c r="J16" s="5" t="str">
        <f>"000013"</f>
        <v>000013</v>
      </c>
      <c r="K16" s="4">
        <v>42885</v>
      </c>
      <c r="L16" s="5" t="str">
        <f>"000027"</f>
        <v>000027</v>
      </c>
      <c r="M16" s="4">
        <v>42886</v>
      </c>
      <c r="N16" s="5">
        <v>16</v>
      </c>
      <c r="O16" s="5" t="str">
        <f>"005731"</f>
        <v>005731</v>
      </c>
      <c r="P16" s="4">
        <v>43354</v>
      </c>
      <c r="Q16" s="7">
        <v>6.75</v>
      </c>
      <c r="R16" s="7">
        <v>0.4138</v>
      </c>
      <c r="S16" s="7">
        <v>6.3361999999999998</v>
      </c>
      <c r="T16" s="5">
        <v>203</v>
      </c>
      <c r="U16" s="4">
        <v>43357</v>
      </c>
      <c r="V16" s="5">
        <v>9448026974</v>
      </c>
      <c r="W16" s="6" t="s">
        <v>88</v>
      </c>
      <c r="X16" s="5" t="s">
        <v>28</v>
      </c>
      <c r="Y16" s="6" t="s">
        <v>29</v>
      </c>
      <c r="Z16" s="5" t="s">
        <v>55</v>
      </c>
      <c r="AA16" s="6" t="s">
        <v>56</v>
      </c>
      <c r="AB16" s="7">
        <f t="shared" ref="AB16:AB25" si="0">Q16/100</f>
        <v>6.7500000000000004E-2</v>
      </c>
      <c r="AD16" s="8"/>
      <c r="AF16" s="8"/>
      <c r="AG16" s="8"/>
    </row>
    <row r="17" spans="1:33" x14ac:dyDescent="0.2">
      <c r="A17" s="12">
        <v>5547</v>
      </c>
      <c r="B17" s="13" t="s">
        <v>34</v>
      </c>
      <c r="C17" s="13">
        <v>43362</v>
      </c>
      <c r="D17" s="5">
        <v>154</v>
      </c>
      <c r="E17" s="6" t="s">
        <v>51</v>
      </c>
      <c r="F17" s="5" t="s">
        <v>89</v>
      </c>
      <c r="G17" s="6" t="s">
        <v>90</v>
      </c>
      <c r="H17" s="5" t="str">
        <f>"000061"</f>
        <v>000061</v>
      </c>
      <c r="I17" s="4">
        <v>42453</v>
      </c>
      <c r="J17" s="5" t="str">
        <f>"000086"</f>
        <v>000086</v>
      </c>
      <c r="K17" s="4">
        <v>42622</v>
      </c>
      <c r="L17" s="5" t="str">
        <f>"000215"</f>
        <v>000215</v>
      </c>
      <c r="M17" s="4">
        <v>42625</v>
      </c>
      <c r="N17" s="5">
        <v>16</v>
      </c>
      <c r="O17" s="5" t="str">
        <f>"005715"</f>
        <v>005715</v>
      </c>
      <c r="P17" s="4">
        <v>43353</v>
      </c>
      <c r="Q17" s="7">
        <v>9.6620000000000008</v>
      </c>
      <c r="R17" s="7">
        <v>1.2215</v>
      </c>
      <c r="S17" s="7">
        <v>8.4405000000000001</v>
      </c>
      <c r="T17" s="5">
        <v>207</v>
      </c>
      <c r="U17" s="4">
        <v>43362</v>
      </c>
      <c r="V17" s="5">
        <v>9480051790</v>
      </c>
      <c r="W17" s="6" t="s">
        <v>91</v>
      </c>
      <c r="X17" s="5" t="s">
        <v>28</v>
      </c>
      <c r="Y17" s="6" t="s">
        <v>29</v>
      </c>
      <c r="Z17" s="5" t="s">
        <v>55</v>
      </c>
      <c r="AA17" s="6" t="s">
        <v>56</v>
      </c>
      <c r="AB17" s="7">
        <f t="shared" si="0"/>
        <v>9.6620000000000011E-2</v>
      </c>
      <c r="AD17" s="8"/>
      <c r="AF17" s="8"/>
      <c r="AG17" s="8"/>
    </row>
    <row r="18" spans="1:33" x14ac:dyDescent="0.2">
      <c r="A18" s="12">
        <v>5548</v>
      </c>
      <c r="B18" s="13" t="s">
        <v>34</v>
      </c>
      <c r="C18" s="13">
        <v>43362</v>
      </c>
      <c r="D18" s="5">
        <v>154</v>
      </c>
      <c r="E18" s="6" t="s">
        <v>51</v>
      </c>
      <c r="F18" s="5" t="s">
        <v>92</v>
      </c>
      <c r="G18" s="6" t="s">
        <v>93</v>
      </c>
      <c r="H18" s="5" t="str">
        <f>"000060"</f>
        <v>000060</v>
      </c>
      <c r="I18" s="4">
        <v>42453</v>
      </c>
      <c r="J18" s="5" t="str">
        <f>"000121"</f>
        <v>000121</v>
      </c>
      <c r="K18" s="4">
        <v>42776</v>
      </c>
      <c r="L18" s="5" t="str">
        <f>"000269"</f>
        <v>000269</v>
      </c>
      <c r="M18" s="4">
        <v>42779</v>
      </c>
      <c r="N18" s="5">
        <v>16</v>
      </c>
      <c r="O18" s="5" t="str">
        <f>"005717"</f>
        <v>005717</v>
      </c>
      <c r="P18" s="4">
        <v>43353</v>
      </c>
      <c r="Q18" s="7">
        <v>20.948</v>
      </c>
      <c r="R18" s="7">
        <v>2.7519999999999998</v>
      </c>
      <c r="S18" s="7">
        <v>18.196000000000002</v>
      </c>
      <c r="T18" s="5">
        <v>207</v>
      </c>
      <c r="U18" s="4">
        <v>43362</v>
      </c>
      <c r="V18" s="5">
        <v>9480051790</v>
      </c>
      <c r="W18" s="6" t="s">
        <v>94</v>
      </c>
      <c r="X18" s="5" t="s">
        <v>28</v>
      </c>
      <c r="Y18" s="6" t="s">
        <v>29</v>
      </c>
      <c r="Z18" s="5" t="s">
        <v>55</v>
      </c>
      <c r="AA18" s="6" t="s">
        <v>56</v>
      </c>
      <c r="AB18" s="7">
        <f t="shared" si="0"/>
        <v>0.20948</v>
      </c>
      <c r="AD18" s="8"/>
      <c r="AF18" s="8"/>
      <c r="AG18" s="8"/>
    </row>
    <row r="19" spans="1:33" x14ac:dyDescent="0.2">
      <c r="A19" s="12">
        <v>5562</v>
      </c>
      <c r="B19" s="13" t="s">
        <v>34</v>
      </c>
      <c r="C19" s="13">
        <v>43363</v>
      </c>
      <c r="D19" s="5">
        <v>154</v>
      </c>
      <c r="E19" s="6" t="s">
        <v>51</v>
      </c>
      <c r="F19" s="5" t="s">
        <v>95</v>
      </c>
      <c r="G19" s="6" t="s">
        <v>96</v>
      </c>
      <c r="H19" s="5" t="str">
        <f>"000147"</f>
        <v>000147</v>
      </c>
      <c r="I19" s="4">
        <v>43129</v>
      </c>
      <c r="J19" s="5" t="str">
        <f>"000062"</f>
        <v>000062</v>
      </c>
      <c r="K19" s="4">
        <v>43348</v>
      </c>
      <c r="L19" s="5" t="str">
        <f>"000062"</f>
        <v>000062</v>
      </c>
      <c r="M19" s="4">
        <v>43348</v>
      </c>
      <c r="N19" s="5">
        <v>17</v>
      </c>
      <c r="O19" s="5" t="str">
        <f>"005806"</f>
        <v>005806</v>
      </c>
      <c r="P19" s="4">
        <v>43361</v>
      </c>
      <c r="Q19" s="7">
        <v>5.9331500000000004</v>
      </c>
      <c r="R19" s="7">
        <v>0.18392</v>
      </c>
      <c r="S19" s="7">
        <v>5.7492299999999998</v>
      </c>
      <c r="T19" s="5">
        <v>208</v>
      </c>
      <c r="U19" s="4">
        <v>43363</v>
      </c>
      <c r="V19" s="5">
        <v>9740870344</v>
      </c>
      <c r="W19" s="6" t="s">
        <v>97</v>
      </c>
      <c r="X19" s="5" t="s">
        <v>35</v>
      </c>
      <c r="Y19" s="6" t="s">
        <v>36</v>
      </c>
      <c r="Z19" s="5" t="s">
        <v>47</v>
      </c>
      <c r="AA19" s="6" t="s">
        <v>48</v>
      </c>
      <c r="AB19" s="7">
        <f t="shared" si="0"/>
        <v>5.9331500000000002E-2</v>
      </c>
      <c r="AD19" s="8"/>
      <c r="AF19" s="8"/>
      <c r="AG19" s="8"/>
    </row>
    <row r="20" spans="1:33" x14ac:dyDescent="0.2">
      <c r="A20" s="12">
        <v>7260</v>
      </c>
      <c r="B20" s="13" t="s">
        <v>98</v>
      </c>
      <c r="C20" s="13">
        <v>43420</v>
      </c>
      <c r="D20" s="5">
        <v>154</v>
      </c>
      <c r="E20" s="6" t="s">
        <v>51</v>
      </c>
      <c r="F20" s="5" t="s">
        <v>99</v>
      </c>
      <c r="G20" s="6" t="s">
        <v>100</v>
      </c>
      <c r="H20" s="5" t="str">
        <f>"000015"</f>
        <v>000015</v>
      </c>
      <c r="I20" s="4">
        <v>42979</v>
      </c>
      <c r="J20" s="5" t="str">
        <f>"000005"</f>
        <v>000005</v>
      </c>
      <c r="K20" s="4">
        <v>42983</v>
      </c>
      <c r="L20" s="5" t="str">
        <f>"00006"</f>
        <v>00006</v>
      </c>
      <c r="M20" s="4">
        <v>42853</v>
      </c>
      <c r="N20" s="5">
        <v>17</v>
      </c>
      <c r="O20" s="5" t="str">
        <f>"007288"</f>
        <v>007288</v>
      </c>
      <c r="P20" s="4">
        <v>43407</v>
      </c>
      <c r="Q20" s="7">
        <v>14.18887</v>
      </c>
      <c r="R20" s="7">
        <v>0.95469999999999999</v>
      </c>
      <c r="S20" s="7">
        <v>13.234170000000001</v>
      </c>
      <c r="T20" s="5">
        <v>266</v>
      </c>
      <c r="U20" s="4">
        <v>43420</v>
      </c>
      <c r="V20" s="5">
        <v>9348519718</v>
      </c>
      <c r="W20" s="6" t="s">
        <v>101</v>
      </c>
      <c r="X20" s="5" t="s">
        <v>28</v>
      </c>
      <c r="Y20" s="6" t="s">
        <v>29</v>
      </c>
      <c r="Z20" s="5" t="s">
        <v>55</v>
      </c>
      <c r="AA20" s="6" t="s">
        <v>56</v>
      </c>
      <c r="AB20" s="7">
        <f t="shared" si="0"/>
        <v>0.14188870000000001</v>
      </c>
      <c r="AD20" s="8"/>
      <c r="AF20" s="8"/>
      <c r="AG20" s="8"/>
    </row>
    <row r="21" spans="1:33" x14ac:dyDescent="0.2">
      <c r="A21" s="12">
        <v>7580</v>
      </c>
      <c r="B21" s="13" t="s">
        <v>102</v>
      </c>
      <c r="C21" s="13">
        <v>43437</v>
      </c>
      <c r="D21" s="5">
        <v>154</v>
      </c>
      <c r="E21" s="6" t="s">
        <v>51</v>
      </c>
      <c r="F21" s="5" t="s">
        <v>103</v>
      </c>
      <c r="G21" s="6" t="s">
        <v>104</v>
      </c>
      <c r="H21" s="5" t="str">
        <f>"000033"</f>
        <v>000033</v>
      </c>
      <c r="I21" s="4">
        <v>42599</v>
      </c>
      <c r="J21" s="5" t="str">
        <f>"000025"</f>
        <v>000025</v>
      </c>
      <c r="K21" s="4">
        <v>42886</v>
      </c>
      <c r="L21" s="5" t="str">
        <f>"000046"</f>
        <v>000046</v>
      </c>
      <c r="M21" s="4">
        <v>42886</v>
      </c>
      <c r="N21" s="5">
        <v>13</v>
      </c>
      <c r="O21" s="5" t="str">
        <f>"007415"</f>
        <v>007415</v>
      </c>
      <c r="P21" s="4">
        <v>43421</v>
      </c>
      <c r="Q21" s="7">
        <v>20.89</v>
      </c>
      <c r="R21" s="7">
        <v>2.7195999999999998</v>
      </c>
      <c r="S21" s="7">
        <v>18.170400000000001</v>
      </c>
      <c r="T21" s="5">
        <v>279</v>
      </c>
      <c r="U21" s="4">
        <v>43437</v>
      </c>
      <c r="V21" s="5">
        <v>7829909056</v>
      </c>
      <c r="W21" s="6" t="s">
        <v>105</v>
      </c>
      <c r="X21" s="5" t="s">
        <v>106</v>
      </c>
      <c r="Y21" s="6" t="s">
        <v>107</v>
      </c>
      <c r="Z21" s="5" t="s">
        <v>55</v>
      </c>
      <c r="AA21" s="6" t="s">
        <v>56</v>
      </c>
      <c r="AB21" s="7">
        <f t="shared" si="0"/>
        <v>0.2089</v>
      </c>
      <c r="AD21" s="8"/>
      <c r="AF21" s="8"/>
      <c r="AG21" s="8"/>
    </row>
    <row r="22" spans="1:33" x14ac:dyDescent="0.2">
      <c r="A22" s="12">
        <v>7581</v>
      </c>
      <c r="B22" s="13" t="s">
        <v>102</v>
      </c>
      <c r="C22" s="13">
        <v>43437</v>
      </c>
      <c r="D22" s="5">
        <v>154</v>
      </c>
      <c r="E22" s="6" t="s">
        <v>51</v>
      </c>
      <c r="F22" s="5" t="s">
        <v>108</v>
      </c>
      <c r="G22" s="6" t="s">
        <v>109</v>
      </c>
      <c r="H22" s="5" t="str">
        <f>"000080"</f>
        <v>000080</v>
      </c>
      <c r="I22" s="4">
        <v>42822</v>
      </c>
      <c r="J22" s="5" t="str">
        <f>"000030"</f>
        <v>000030</v>
      </c>
      <c r="K22" s="4">
        <v>42886</v>
      </c>
      <c r="L22" s="5" t="str">
        <f>"000055"</f>
        <v>000055</v>
      </c>
      <c r="M22" s="4">
        <v>42886</v>
      </c>
      <c r="N22" s="5">
        <v>17</v>
      </c>
      <c r="O22" s="5" t="str">
        <f>"007438"</f>
        <v>007438</v>
      </c>
      <c r="P22" s="4">
        <v>43421</v>
      </c>
      <c r="Q22" s="7">
        <v>14.829000000000001</v>
      </c>
      <c r="R22" s="7">
        <v>0.66800000000000004</v>
      </c>
      <c r="S22" s="7">
        <v>14.161</v>
      </c>
      <c r="T22" s="5">
        <v>279</v>
      </c>
      <c r="U22" s="4">
        <v>43437</v>
      </c>
      <c r="V22" s="5">
        <v>7795589171</v>
      </c>
      <c r="W22" s="6" t="s">
        <v>110</v>
      </c>
      <c r="X22" s="5" t="s">
        <v>28</v>
      </c>
      <c r="Y22" s="6" t="s">
        <v>29</v>
      </c>
      <c r="Z22" s="5" t="s">
        <v>55</v>
      </c>
      <c r="AA22" s="6" t="s">
        <v>56</v>
      </c>
      <c r="AB22" s="7">
        <f t="shared" si="0"/>
        <v>0.14829000000000001</v>
      </c>
      <c r="AD22" s="8"/>
      <c r="AF22" s="8"/>
      <c r="AG22" s="8"/>
    </row>
    <row r="23" spans="1:33" x14ac:dyDescent="0.2">
      <c r="A23" s="12">
        <v>7795</v>
      </c>
      <c r="B23" s="13" t="s">
        <v>102</v>
      </c>
      <c r="C23" s="13">
        <v>43448</v>
      </c>
      <c r="D23" s="5">
        <v>154</v>
      </c>
      <c r="E23" s="6" t="s">
        <v>51</v>
      </c>
      <c r="F23" s="5" t="s">
        <v>111</v>
      </c>
      <c r="G23" s="6" t="s">
        <v>112</v>
      </c>
      <c r="H23" s="5" t="str">
        <f>"000005"</f>
        <v>000005</v>
      </c>
      <c r="I23" s="4">
        <v>43191</v>
      </c>
      <c r="J23" s="5" t="str">
        <f>"000014"</f>
        <v>000014</v>
      </c>
      <c r="K23" s="4">
        <v>43057</v>
      </c>
      <c r="L23" s="5" t="str">
        <f>"000021"</f>
        <v>000021</v>
      </c>
      <c r="M23" s="4">
        <v>43060</v>
      </c>
      <c r="N23" s="5">
        <v>17</v>
      </c>
      <c r="O23" s="5" t="str">
        <f>"007908"</f>
        <v>007908</v>
      </c>
      <c r="P23" s="4">
        <v>43445</v>
      </c>
      <c r="Q23" s="7">
        <v>46.961500000000001</v>
      </c>
      <c r="R23" s="7">
        <v>4.3234899999999996</v>
      </c>
      <c r="S23" s="7">
        <v>42.638010000000001</v>
      </c>
      <c r="T23" s="5">
        <v>292</v>
      </c>
      <c r="U23" s="4">
        <v>43448</v>
      </c>
      <c r="V23" s="5">
        <v>9448084879</v>
      </c>
      <c r="W23" s="6" t="s">
        <v>113</v>
      </c>
      <c r="X23" s="5" t="s">
        <v>42</v>
      </c>
      <c r="Y23" s="6" t="s">
        <v>43</v>
      </c>
      <c r="Z23" s="5" t="s">
        <v>49</v>
      </c>
      <c r="AA23" s="6" t="s">
        <v>50</v>
      </c>
      <c r="AB23" s="7">
        <f t="shared" si="0"/>
        <v>0.469615</v>
      </c>
      <c r="AD23" s="8"/>
      <c r="AF23" s="8"/>
      <c r="AG23" s="8"/>
    </row>
    <row r="24" spans="1:33" x14ac:dyDescent="0.2">
      <c r="A24" s="12">
        <v>8060</v>
      </c>
      <c r="B24" s="13" t="s">
        <v>102</v>
      </c>
      <c r="C24" s="13">
        <v>43455</v>
      </c>
      <c r="D24" s="5">
        <v>154</v>
      </c>
      <c r="E24" s="6" t="s">
        <v>51</v>
      </c>
      <c r="F24" s="5" t="s">
        <v>114</v>
      </c>
      <c r="G24" s="6" t="s">
        <v>109</v>
      </c>
      <c r="H24" s="5" t="str">
        <f>"00003A"</f>
        <v>00003A</v>
      </c>
      <c r="I24" s="4">
        <v>42489</v>
      </c>
      <c r="J24" s="5" t="str">
        <f>"000024"</f>
        <v>000024</v>
      </c>
      <c r="K24" s="4">
        <v>42886</v>
      </c>
      <c r="L24" s="5" t="str">
        <f>"000049"</f>
        <v>000049</v>
      </c>
      <c r="M24" s="4">
        <v>42886</v>
      </c>
      <c r="N24" s="5">
        <v>16</v>
      </c>
      <c r="O24" s="5" t="str">
        <f>"007822"</f>
        <v>007822</v>
      </c>
      <c r="P24" s="4">
        <v>43444</v>
      </c>
      <c r="Q24" s="7">
        <v>16.469000000000001</v>
      </c>
      <c r="R24" s="7">
        <v>2.0630999999999999</v>
      </c>
      <c r="S24" s="7">
        <v>14.405900000000001</v>
      </c>
      <c r="T24" s="5">
        <v>301</v>
      </c>
      <c r="U24" s="4">
        <v>43455</v>
      </c>
      <c r="V24" s="5">
        <v>9480933423</v>
      </c>
      <c r="W24" s="6" t="s">
        <v>115</v>
      </c>
      <c r="X24" s="5" t="s">
        <v>116</v>
      </c>
      <c r="Y24" s="6" t="s">
        <v>117</v>
      </c>
      <c r="Z24" s="5" t="s">
        <v>55</v>
      </c>
      <c r="AA24" s="6" t="s">
        <v>56</v>
      </c>
      <c r="AB24" s="7">
        <f t="shared" si="0"/>
        <v>0.16469</v>
      </c>
      <c r="AD24" s="8"/>
      <c r="AF24" s="8"/>
      <c r="AG24" s="8"/>
    </row>
    <row r="25" spans="1:33" x14ac:dyDescent="0.2">
      <c r="A25" s="12">
        <v>8061</v>
      </c>
      <c r="B25" s="13" t="s">
        <v>102</v>
      </c>
      <c r="C25" s="13">
        <v>43455</v>
      </c>
      <c r="D25" s="5">
        <v>154</v>
      </c>
      <c r="E25" s="6" t="s">
        <v>51</v>
      </c>
      <c r="F25" s="5" t="s">
        <v>118</v>
      </c>
      <c r="G25" s="6" t="s">
        <v>119</v>
      </c>
      <c r="H25" s="5" t="str">
        <f>"000019"</f>
        <v>000019</v>
      </c>
      <c r="I25" s="4">
        <v>40732</v>
      </c>
      <c r="J25" s="5" t="str">
        <f>"000178"</f>
        <v>000178</v>
      </c>
      <c r="K25" s="4">
        <v>42348</v>
      </c>
      <c r="L25" s="5" t="str">
        <f>"000476"</f>
        <v>000476</v>
      </c>
      <c r="M25" s="4">
        <v>42353</v>
      </c>
      <c r="N25" s="5">
        <v>11</v>
      </c>
      <c r="O25" s="5" t="str">
        <f>"002120"</f>
        <v>002120</v>
      </c>
      <c r="P25" s="4">
        <v>42529</v>
      </c>
      <c r="Q25" s="7">
        <v>16.875900000000001</v>
      </c>
      <c r="R25" s="7">
        <v>1.8768499999999999</v>
      </c>
      <c r="S25" s="7">
        <v>14.99905</v>
      </c>
      <c r="T25" s="5">
        <v>301</v>
      </c>
      <c r="U25" s="4">
        <v>43455</v>
      </c>
      <c r="V25" s="5">
        <v>9448638244</v>
      </c>
      <c r="W25" s="6" t="s">
        <v>120</v>
      </c>
      <c r="X25" s="5" t="s">
        <v>121</v>
      </c>
      <c r="Y25" s="6" t="s">
        <v>122</v>
      </c>
      <c r="Z25" s="5" t="s">
        <v>49</v>
      </c>
      <c r="AA25" s="6" t="s">
        <v>50</v>
      </c>
      <c r="AB25" s="7">
        <f t="shared" si="0"/>
        <v>0.16875900000000002</v>
      </c>
      <c r="AD25" s="8"/>
      <c r="AF25" s="8"/>
      <c r="AG25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2019-01-17T14:44:06Z</dcterms:modified>
</cp:coreProperties>
</file>