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25" i="1" l="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O12" i="1"/>
  <c r="L12" i="1"/>
  <c r="J12" i="1"/>
  <c r="H12" i="1"/>
  <c r="O11" i="1"/>
  <c r="L11" i="1"/>
  <c r="J11" i="1"/>
  <c r="H11" i="1"/>
  <c r="O10" i="1"/>
  <c r="L10" i="1"/>
  <c r="J10" i="1"/>
  <c r="H10" i="1"/>
  <c r="O9" i="1"/>
  <c r="L9" i="1"/>
  <c r="J9" i="1"/>
  <c r="H9" i="1"/>
  <c r="O8" i="1"/>
  <c r="L8" i="1"/>
  <c r="J8" i="1"/>
  <c r="H8" i="1"/>
  <c r="O7" i="1"/>
  <c r="L7" i="1"/>
  <c r="J7" i="1"/>
  <c r="H7" i="1"/>
  <c r="O6" i="1"/>
  <c r="L6" i="1"/>
  <c r="J6" i="1"/>
  <c r="H6" i="1"/>
  <c r="O5" i="1"/>
  <c r="L5" i="1"/>
  <c r="J5" i="1"/>
  <c r="H5" i="1"/>
  <c r="O4" i="1"/>
  <c r="L4" i="1"/>
  <c r="J4" i="1"/>
  <c r="H4" i="1"/>
  <c r="O3" i="1"/>
  <c r="L3" i="1"/>
  <c r="J3" i="1"/>
  <c r="H3" i="1"/>
  <c r="O2" i="1"/>
  <c r="L2" i="1"/>
  <c r="J2" i="1"/>
  <c r="H2" i="1"/>
</calcChain>
</file>

<file path=xl/sharedStrings.xml><?xml version="1.0" encoding="utf-8"?>
<sst xmlns="http://schemas.openxmlformats.org/spreadsheetml/2006/main" count="244" uniqueCount="117">
  <si>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</si>
  <si>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</si>
  <si>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</si>
  <si>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</si>
  <si>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</si>
  <si>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</si>
  <si>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</si>
  <si>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</si>
  <si>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</si>
  <si>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</si>
  <si>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</si>
  <si>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</si>
  <si>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</si>
  <si>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</si>
  <si>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</si>
  <si>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</si>
  <si>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</si>
  <si>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</si>
  <si>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</si>
  <si>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</si>
  <si>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</si>
  <si>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</si>
  <si>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</si>
  <si>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</si>
  <si>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</si>
  <si>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</si>
  <si>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</si>
  <si>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</si>
  <si>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</si>
  <si>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August</t>
  </si>
  <si>
    <t>P1771</t>
  </si>
  <si>
    <t>Zone Works - POW Works</t>
  </si>
  <si>
    <t>July</t>
  </si>
  <si>
    <t>P0300</t>
  </si>
  <si>
    <t>M and R to Street Lights - Replacement of Burnt Bulbs etc. (Package)</t>
  </si>
  <si>
    <t>May</t>
  </si>
  <si>
    <t>P3111</t>
  </si>
  <si>
    <t>State Finance Commission Untied Grant Works</t>
  </si>
  <si>
    <t>September</t>
  </si>
  <si>
    <t>P3110</t>
  </si>
  <si>
    <t>14th Finance Commission Grant Works</t>
  </si>
  <si>
    <t>Water Supply New Areas</t>
  </si>
  <si>
    <t>P1802</t>
  </si>
  <si>
    <t>June</t>
  </si>
  <si>
    <t>Assembly Constituency Development Works under BBMP</t>
  </si>
  <si>
    <t>P2201</t>
  </si>
  <si>
    <t>P3106</t>
  </si>
  <si>
    <t>Nagarothana Works</t>
  </si>
  <si>
    <t>P0190</t>
  </si>
  <si>
    <t>Works sanctioned by Hon Mayor</t>
  </si>
  <si>
    <t>Ravichandra</t>
  </si>
  <si>
    <t>ddo258</t>
  </si>
  <si>
    <t xml:space="preserve"> Executive Engineer Electrical South Zone</t>
  </si>
  <si>
    <t>ddo265</t>
  </si>
  <si>
    <t xml:space="preserve"> Assistant Executive Engineer Gali Anjenaya Temple South Zone</t>
  </si>
  <si>
    <t>Technical Manager-2</t>
  </si>
  <si>
    <t>J Manjeshgowda</t>
  </si>
  <si>
    <t>Deepanjali Nagara</t>
  </si>
  <si>
    <t>158-16-000011</t>
  </si>
  <si>
    <t>Resetting of Drains and Culverts at Byatarayanapura Extension in Ward No-158</t>
  </si>
  <si>
    <t>158-18-000003</t>
  </si>
  <si>
    <t>Improvements to drains and roads, Providing Covering Slabs in Jyothinagara and FCI layout (lake side drain) in Ward No.158 Deepanjalinagara</t>
  </si>
  <si>
    <t>158-18-000002</t>
  </si>
  <si>
    <t>Improvements to drains and roads, Providing Covering Slabs in Girinagar 3rd stage and surrounding area in Ward No.158 Deepanjalinagara</t>
  </si>
  <si>
    <t>158-17-000031</t>
  </si>
  <si>
    <t>Engagement of Gangman and Hiring of Troctor Tippers for cleaning and Maintenance of road side drains and other cleaning works in works in ward no 158</t>
  </si>
  <si>
    <t>H Sridhar</t>
  </si>
  <si>
    <t>158-17-000030</t>
  </si>
  <si>
    <t xml:space="preserve"> Providing CC Camera at Garbage Block Spots in ward no 158</t>
  </si>
  <si>
    <t>158-13-000017</t>
  </si>
  <si>
    <t>Resurfacing asphalt in cross road in Veerabhadra Nagara in Deepanjalinagara ward No.158.</t>
  </si>
  <si>
    <t>158-18-000006</t>
  </si>
  <si>
    <t>Providing CC Camera different locations in Ward 158</t>
  </si>
  <si>
    <t>158-16-000019</t>
  </si>
  <si>
    <t>Resurfacing of Asphalt at Chamundi Nagar BDA Layout in Ward No-158</t>
  </si>
  <si>
    <t>B K Vinodkumar</t>
  </si>
  <si>
    <t>158-16-000001</t>
  </si>
  <si>
    <t>Operation and Maintenance of Street Lighting System in Ward No.158 Package S-16A of South Zone</t>
  </si>
  <si>
    <t>Sri Manjunatha Enterprises (Shankar Rao B)</t>
  </si>
  <si>
    <t>158-16-000015</t>
  </si>
  <si>
    <t xml:space="preserve">Providing Water Supply Pipeline from the Existing Borewell in Ward No.158 </t>
  </si>
  <si>
    <t>158-13-000024</t>
  </si>
  <si>
    <t>Construction of Samudaya Bavana near Guru Shaneswara Temple 17th main in Muneshwara block in ward no 158</t>
  </si>
  <si>
    <t>M Nagaraju</t>
  </si>
  <si>
    <t>158-17-000032</t>
  </si>
  <si>
    <t>Water supply maintenance works in ward no 158</t>
  </si>
  <si>
    <t>158-18-000004</t>
  </si>
  <si>
    <t>Providing name board, stickers in ward no. 158 at Vijayanagara constituency at different locations.</t>
  </si>
  <si>
    <t>158-17-000003</t>
  </si>
  <si>
    <t>Improvements to works at Kuvempu Ranga Mandira  in ward no 158</t>
  </si>
  <si>
    <t>October</t>
  </si>
  <si>
    <t>158-17-000040</t>
  </si>
  <si>
    <t>Providing UGD Pipeline in W N 158 surrounding</t>
  </si>
  <si>
    <t>The Chairman BWSSB Bangalore</t>
  </si>
  <si>
    <t>158-14-000013</t>
  </si>
  <si>
    <t xml:space="preserve">Improvements Works in Kuvempu Ranga Mandira and New BDA Layout park in Ward No158 Deepanjaliangara    </t>
  </si>
  <si>
    <t>158-17-000009</t>
  </si>
  <si>
    <t>Providing Emergency Pot hole filling and Road cut portions for  2016-17 in Ward No.158</t>
  </si>
  <si>
    <t>S Govindaiah</t>
  </si>
  <si>
    <t>158-17-000020</t>
  </si>
  <si>
    <t>Construction of Library building in Extension to first floor and second floor in ward no 158</t>
  </si>
  <si>
    <t>P3173</t>
  </si>
  <si>
    <t>Special Development works in ward No.124, 185, 98, 188, 10, 14, 16, 30, 28, 37, 42, 130, 159, 65, 66, 73, 79, 80, 90, 95, 94, 89, 108, 111, 115, 97, 105, 131, 133, 119, 125, 137, 143, 124, 158, 138, 83, 166, 182, 129, 165, 161, 04, 88, 27, 31, 32, 52, 44, 26, 07, 183, 178, 187 (Rs.100 lakhs per ward)</t>
  </si>
  <si>
    <t>158-18-000039</t>
  </si>
  <si>
    <t>Development works Indira canteen premises at Government Land opp to PES Collage service road in ward no 158 Deepanjalinagara</t>
  </si>
  <si>
    <t>M/s KRIDL,</t>
  </si>
  <si>
    <t>November</t>
  </si>
  <si>
    <t>158-18-000038</t>
  </si>
  <si>
    <t>Providing Alround protection and other associated works to Indira kitchen in ward no .158, Vijayanagara constituency.</t>
  </si>
  <si>
    <t>158-18-000037</t>
  </si>
  <si>
    <t>Providing interior Development and other associated works to Indira kitchen in ward no 158,  Vijayanagara constituency.</t>
  </si>
  <si>
    <t>December</t>
  </si>
  <si>
    <t>158-16-000023</t>
  </si>
  <si>
    <t>Improvements to roads and drain at Vinobha colony Deepanjalinagar in ward no 158</t>
  </si>
  <si>
    <t>Sri Lakshmi Venkateshwara Constn,</t>
  </si>
  <si>
    <t>P1878</t>
  </si>
  <si>
    <t>18per - Works (Bhagyajyothi, Sooru / Neeru Yojane and General) (54 Lakhs / New Wards)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</si>
</sst>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5"/>
  <sheetViews>
    <sheetView tabSelected="1" workbookViewId="0">
      <selection activeCell="C1" sqref="C1"/>
    </sheetView>
  </sheetViews>
  <sheetFormatPr defaultRowHeight="12.75" x14ac:dyDescent="0.2"/>
  <cols>
    <col min="1" max="1" width="5.42578125" style="9" bestFit="1" customWidth="1"/>
    <col min="2" max="2" width="9.140625" style="9"/>
    <col min="3" max="3" width="9.5703125" style="9" bestFit="1" customWidth="1"/>
    <col min="4"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439</v>
      </c>
      <c r="B2" s="13" t="s">
        <v>28</v>
      </c>
      <c r="C2" s="13">
        <v>43200</v>
      </c>
      <c r="D2" s="5">
        <v>158</v>
      </c>
      <c r="E2" s="6" t="s">
        <v>57</v>
      </c>
      <c r="F2" s="5" t="s">
        <v>58</v>
      </c>
      <c r="G2" s="6" t="s">
        <v>59</v>
      </c>
      <c r="H2" s="5" t="str">
        <f>"000006"</f>
        <v>000006</v>
      </c>
      <c r="I2" s="4">
        <v>42462</v>
      </c>
      <c r="J2" s="5" t="str">
        <f>"000089"</f>
        <v>000089</v>
      </c>
      <c r="K2" s="4">
        <v>42551</v>
      </c>
      <c r="L2" s="5" t="str">
        <f>"000101"</f>
        <v>000101</v>
      </c>
      <c r="M2" s="4">
        <v>42551</v>
      </c>
      <c r="N2" s="5">
        <v>16</v>
      </c>
      <c r="O2" s="5" t="str">
        <f>"011009"</f>
        <v>011009</v>
      </c>
      <c r="P2" s="4">
        <v>43187</v>
      </c>
      <c r="Q2" s="7">
        <v>9.4454999999999991</v>
      </c>
      <c r="R2" s="7">
        <v>1.155</v>
      </c>
      <c r="S2" s="7">
        <v>8.2904999999999998</v>
      </c>
      <c r="T2" s="5">
        <v>9</v>
      </c>
      <c r="U2" s="4">
        <v>43200</v>
      </c>
      <c r="V2" s="5">
        <v>9036493939</v>
      </c>
      <c r="W2" s="6" t="s">
        <v>50</v>
      </c>
      <c r="X2" s="5" t="s">
        <v>30</v>
      </c>
      <c r="Y2" s="6" t="s">
        <v>31</v>
      </c>
      <c r="Z2" s="5" t="s">
        <v>53</v>
      </c>
      <c r="AA2" s="6" t="s">
        <v>54</v>
      </c>
      <c r="AB2" s="7">
        <v>9.4454999999999997E-2</v>
      </c>
      <c r="AD2" s="8"/>
      <c r="AF2" s="8"/>
      <c r="AG2" s="8"/>
    </row>
    <row r="3" spans="1:33" x14ac:dyDescent="0.2">
      <c r="A3" s="12">
        <v>1364</v>
      </c>
      <c r="B3" s="13" t="s">
        <v>35</v>
      </c>
      <c r="C3" s="13">
        <v>43241</v>
      </c>
      <c r="D3" s="5">
        <v>158</v>
      </c>
      <c r="E3" s="6" t="s">
        <v>57</v>
      </c>
      <c r="F3" s="5" t="s">
        <v>60</v>
      </c>
      <c r="G3" s="6" t="s">
        <v>61</v>
      </c>
      <c r="H3" s="5" t="str">
        <f>"000222"</f>
        <v>000222</v>
      </c>
      <c r="I3" s="4">
        <v>43172</v>
      </c>
      <c r="J3" s="5" t="str">
        <f>"000013"</f>
        <v>000013</v>
      </c>
      <c r="K3" s="4">
        <v>43209</v>
      </c>
      <c r="L3" s="5" t="str">
        <f>"000032"</f>
        <v>000032</v>
      </c>
      <c r="M3" s="4">
        <v>43209</v>
      </c>
      <c r="N3" s="5">
        <v>18</v>
      </c>
      <c r="O3" s="5" t="str">
        <f>"001363"</f>
        <v>001363</v>
      </c>
      <c r="P3" s="4">
        <v>43230</v>
      </c>
      <c r="Q3" s="7">
        <v>29.990749999999998</v>
      </c>
      <c r="R3" s="7">
        <v>3.11904</v>
      </c>
      <c r="S3" s="7">
        <v>26.87171</v>
      </c>
      <c r="T3" s="5">
        <v>54</v>
      </c>
      <c r="U3" s="4">
        <v>43241</v>
      </c>
      <c r="V3" s="5">
        <v>9066864102</v>
      </c>
      <c r="W3" s="6" t="s">
        <v>55</v>
      </c>
      <c r="X3" s="5" t="s">
        <v>36</v>
      </c>
      <c r="Y3" s="6" t="s">
        <v>37</v>
      </c>
      <c r="Z3" s="5" t="s">
        <v>53</v>
      </c>
      <c r="AA3" s="6" t="s">
        <v>54</v>
      </c>
      <c r="AB3" s="7">
        <v>0.29990749999999999</v>
      </c>
      <c r="AD3" s="8"/>
      <c r="AF3" s="8"/>
      <c r="AG3" s="8"/>
    </row>
    <row r="4" spans="1:33" x14ac:dyDescent="0.2">
      <c r="A4" s="12">
        <v>1365</v>
      </c>
      <c r="B4" s="13" t="s">
        <v>35</v>
      </c>
      <c r="C4" s="13">
        <v>43241</v>
      </c>
      <c r="D4" s="5">
        <v>158</v>
      </c>
      <c r="E4" s="6" t="s">
        <v>57</v>
      </c>
      <c r="F4" s="5" t="s">
        <v>62</v>
      </c>
      <c r="G4" s="6" t="s">
        <v>63</v>
      </c>
      <c r="H4" s="5" t="str">
        <f>"000179"</f>
        <v>000179</v>
      </c>
      <c r="I4" s="4">
        <v>43155</v>
      </c>
      <c r="J4" s="5" t="str">
        <f>"000011"</f>
        <v>000011</v>
      </c>
      <c r="K4" s="4">
        <v>43201</v>
      </c>
      <c r="L4" s="5" t="str">
        <f>"000023"</f>
        <v>000023</v>
      </c>
      <c r="M4" s="4">
        <v>43201</v>
      </c>
      <c r="N4" s="5">
        <v>18</v>
      </c>
      <c r="O4" s="5" t="str">
        <f>"001364"</f>
        <v>001364</v>
      </c>
      <c r="P4" s="4">
        <v>43230</v>
      </c>
      <c r="Q4" s="7">
        <v>19.90175</v>
      </c>
      <c r="R4" s="7">
        <v>2.0100899999999999</v>
      </c>
      <c r="S4" s="7">
        <v>17.891660000000002</v>
      </c>
      <c r="T4" s="5">
        <v>54</v>
      </c>
      <c r="U4" s="4">
        <v>43241</v>
      </c>
      <c r="V4" s="5">
        <v>9060992820</v>
      </c>
      <c r="W4" s="6" t="s">
        <v>55</v>
      </c>
      <c r="X4" s="5" t="s">
        <v>36</v>
      </c>
      <c r="Y4" s="6" t="s">
        <v>37</v>
      </c>
      <c r="Z4" s="5" t="s">
        <v>53</v>
      </c>
      <c r="AA4" s="6" t="s">
        <v>54</v>
      </c>
      <c r="AB4" s="7">
        <v>0.19901749999999999</v>
      </c>
      <c r="AD4" s="8"/>
      <c r="AF4" s="8"/>
      <c r="AG4" s="8"/>
    </row>
    <row r="5" spans="1:33" x14ac:dyDescent="0.2">
      <c r="A5" s="12">
        <v>1891</v>
      </c>
      <c r="B5" s="13" t="s">
        <v>43</v>
      </c>
      <c r="C5" s="13">
        <v>43257</v>
      </c>
      <c r="D5" s="5">
        <v>158</v>
      </c>
      <c r="E5" s="6" t="s">
        <v>57</v>
      </c>
      <c r="F5" s="5" t="s">
        <v>64</v>
      </c>
      <c r="G5" s="6" t="s">
        <v>65</v>
      </c>
      <c r="H5" s="5" t="str">
        <f>"000069"</f>
        <v>000069</v>
      </c>
      <c r="I5" s="4">
        <v>43075</v>
      </c>
      <c r="J5" s="5" t="str">
        <f>"000025"</f>
        <v>000025</v>
      </c>
      <c r="K5" s="4">
        <v>43224</v>
      </c>
      <c r="L5" s="5" t="str">
        <f>"000053"</f>
        <v>000053</v>
      </c>
      <c r="M5" s="4">
        <v>43224</v>
      </c>
      <c r="N5" s="5">
        <v>17</v>
      </c>
      <c r="O5" s="5" t="str">
        <f>"002017"</f>
        <v>002017</v>
      </c>
      <c r="P5" s="4">
        <v>43248</v>
      </c>
      <c r="Q5" s="7">
        <v>6.79514</v>
      </c>
      <c r="R5" s="7">
        <v>0.14269999999999999</v>
      </c>
      <c r="S5" s="7">
        <v>6.6524400000000004</v>
      </c>
      <c r="T5" s="5">
        <v>72</v>
      </c>
      <c r="U5" s="4">
        <v>43257</v>
      </c>
      <c r="V5" s="5">
        <v>9341435858</v>
      </c>
      <c r="W5" s="6" t="s">
        <v>66</v>
      </c>
      <c r="X5" s="5" t="s">
        <v>39</v>
      </c>
      <c r="Y5" s="6" t="s">
        <v>40</v>
      </c>
      <c r="Z5" s="5" t="s">
        <v>53</v>
      </c>
      <c r="AA5" s="6" t="s">
        <v>54</v>
      </c>
      <c r="AB5" s="7">
        <v>6.7951399999999995E-2</v>
      </c>
      <c r="AD5" s="8"/>
      <c r="AF5" s="8"/>
      <c r="AG5" s="8"/>
    </row>
    <row r="6" spans="1:33" x14ac:dyDescent="0.2">
      <c r="A6" s="12">
        <v>2154</v>
      </c>
      <c r="B6" s="13" t="s">
        <v>43</v>
      </c>
      <c r="C6" s="13">
        <v>43265</v>
      </c>
      <c r="D6" s="5">
        <v>158</v>
      </c>
      <c r="E6" s="6" t="s">
        <v>57</v>
      </c>
      <c r="F6" s="5" t="s">
        <v>67</v>
      </c>
      <c r="G6" s="6" t="s">
        <v>68</v>
      </c>
      <c r="H6" s="5" t="str">
        <f>"000168"</f>
        <v>000168</v>
      </c>
      <c r="I6" s="4">
        <v>43150</v>
      </c>
      <c r="J6" s="5" t="str">
        <f>"000018"</f>
        <v>000018</v>
      </c>
      <c r="K6" s="4">
        <v>43221</v>
      </c>
      <c r="L6" s="5" t="str">
        <f>"000045"</f>
        <v>000045</v>
      </c>
      <c r="M6" s="4">
        <v>43222</v>
      </c>
      <c r="N6" s="5">
        <v>17</v>
      </c>
      <c r="O6" s="5" t="str">
        <f>"002466"</f>
        <v>002466</v>
      </c>
      <c r="P6" s="4">
        <v>43263</v>
      </c>
      <c r="Q6" s="7">
        <v>8.4302399999999995</v>
      </c>
      <c r="R6" s="7">
        <v>0.80928999999999995</v>
      </c>
      <c r="S6" s="7">
        <v>7.6209499999999997</v>
      </c>
      <c r="T6" s="5">
        <v>84</v>
      </c>
      <c r="U6" s="4">
        <v>43265</v>
      </c>
      <c r="V6" s="5">
        <v>9945370292</v>
      </c>
      <c r="W6" s="6" t="s">
        <v>56</v>
      </c>
      <c r="X6" s="5" t="s">
        <v>39</v>
      </c>
      <c r="Y6" s="6" t="s">
        <v>40</v>
      </c>
      <c r="Z6" s="5" t="s">
        <v>53</v>
      </c>
      <c r="AA6" s="6" t="s">
        <v>54</v>
      </c>
      <c r="AB6" s="7">
        <v>8.43024E-2</v>
      </c>
      <c r="AD6" s="8"/>
      <c r="AF6" s="8"/>
      <c r="AG6" s="8"/>
    </row>
    <row r="7" spans="1:33" x14ac:dyDescent="0.2">
      <c r="A7" s="12">
        <v>2365</v>
      </c>
      <c r="B7" s="13" t="s">
        <v>43</v>
      </c>
      <c r="C7" s="13">
        <v>43269</v>
      </c>
      <c r="D7" s="5">
        <v>158</v>
      </c>
      <c r="E7" s="6" t="s">
        <v>57</v>
      </c>
      <c r="F7" s="5" t="s">
        <v>69</v>
      </c>
      <c r="G7" s="6" t="s">
        <v>70</v>
      </c>
      <c r="H7" s="5" t="str">
        <f>"000388"</f>
        <v>000388</v>
      </c>
      <c r="I7" s="4">
        <v>41353</v>
      </c>
      <c r="J7" s="5" t="str">
        <f>"000016"</f>
        <v>000016</v>
      </c>
      <c r="K7" s="4">
        <v>42825</v>
      </c>
      <c r="L7" s="5" t="str">
        <f>"000327"</f>
        <v>000327</v>
      </c>
      <c r="M7" s="4">
        <v>42637</v>
      </c>
      <c r="N7" s="5">
        <v>13</v>
      </c>
      <c r="O7" s="5" t="str">
        <f>"002553"</f>
        <v>002553</v>
      </c>
      <c r="P7" s="4">
        <v>43265</v>
      </c>
      <c r="Q7" s="7">
        <v>22.937000000000001</v>
      </c>
      <c r="R7" s="7">
        <v>3.0308999999999999</v>
      </c>
      <c r="S7" s="7">
        <v>19.906099999999999</v>
      </c>
      <c r="T7" s="5">
        <v>90</v>
      </c>
      <c r="U7" s="4">
        <v>43269</v>
      </c>
      <c r="V7" s="5">
        <v>9538239227</v>
      </c>
      <c r="W7" s="6" t="s">
        <v>55</v>
      </c>
      <c r="X7" s="5" t="s">
        <v>45</v>
      </c>
      <c r="Y7" s="6" t="s">
        <v>44</v>
      </c>
      <c r="Z7" s="5" t="s">
        <v>53</v>
      </c>
      <c r="AA7" s="6" t="s">
        <v>54</v>
      </c>
      <c r="AB7" s="7">
        <v>0.22937000000000002</v>
      </c>
      <c r="AD7" s="8"/>
      <c r="AF7" s="8"/>
      <c r="AG7" s="8"/>
    </row>
    <row r="8" spans="1:33" x14ac:dyDescent="0.2">
      <c r="A8" s="12">
        <v>2928</v>
      </c>
      <c r="B8" s="13" t="s">
        <v>32</v>
      </c>
      <c r="C8" s="13">
        <v>43283</v>
      </c>
      <c r="D8" s="5">
        <v>158</v>
      </c>
      <c r="E8" s="6" t="s">
        <v>57</v>
      </c>
      <c r="F8" s="5" t="s">
        <v>71</v>
      </c>
      <c r="G8" s="6" t="s">
        <v>72</v>
      </c>
      <c r="H8" s="5" t="str">
        <f>"000134"</f>
        <v>000134</v>
      </c>
      <c r="I8" s="4">
        <v>43147</v>
      </c>
      <c r="J8" s="5" t="str">
        <f>"000047"</f>
        <v>000047</v>
      </c>
      <c r="K8" s="4">
        <v>43266</v>
      </c>
      <c r="L8" s="5" t="str">
        <f>"000082"</f>
        <v>000082</v>
      </c>
      <c r="M8" s="4">
        <v>43269</v>
      </c>
      <c r="N8" s="5">
        <v>18</v>
      </c>
      <c r="O8" s="5" t="str">
        <f>"003131"</f>
        <v>003131</v>
      </c>
      <c r="P8" s="4">
        <v>43280</v>
      </c>
      <c r="Q8" s="7">
        <v>18.728899999999999</v>
      </c>
      <c r="R8" s="7">
        <v>1.7043299999999999</v>
      </c>
      <c r="S8" s="7">
        <v>17.024570000000001</v>
      </c>
      <c r="T8" s="5">
        <v>104</v>
      </c>
      <c r="U8" s="4">
        <v>43283</v>
      </c>
      <c r="V8" s="5">
        <v>9900074879</v>
      </c>
      <c r="W8" s="6" t="s">
        <v>55</v>
      </c>
      <c r="X8" s="5" t="s">
        <v>36</v>
      </c>
      <c r="Y8" s="6" t="s">
        <v>37</v>
      </c>
      <c r="Z8" s="5" t="s">
        <v>53</v>
      </c>
      <c r="AA8" s="6" t="s">
        <v>54</v>
      </c>
      <c r="AB8" s="7">
        <v>0.18728899999999998</v>
      </c>
      <c r="AD8" s="8"/>
      <c r="AF8" s="8"/>
      <c r="AG8" s="8"/>
    </row>
    <row r="9" spans="1:33" x14ac:dyDescent="0.2">
      <c r="A9" s="12">
        <v>2929</v>
      </c>
      <c r="B9" s="13" t="s">
        <v>32</v>
      </c>
      <c r="C9" s="13">
        <v>43283</v>
      </c>
      <c r="D9" s="5">
        <v>158</v>
      </c>
      <c r="E9" s="6" t="s">
        <v>57</v>
      </c>
      <c r="F9" s="5" t="s">
        <v>73</v>
      </c>
      <c r="G9" s="6" t="s">
        <v>74</v>
      </c>
      <c r="H9" s="5" t="str">
        <f>"000002"</f>
        <v>000002</v>
      </c>
      <c r="I9" s="4">
        <v>42927</v>
      </c>
      <c r="J9" s="5" t="str">
        <f>"000041"</f>
        <v>000041</v>
      </c>
      <c r="K9" s="4">
        <v>43258</v>
      </c>
      <c r="L9" s="5" t="str">
        <f>"000073"</f>
        <v>000073</v>
      </c>
      <c r="M9" s="4">
        <v>43258</v>
      </c>
      <c r="N9" s="5">
        <v>16</v>
      </c>
      <c r="O9" s="5" t="str">
        <f>"003163"</f>
        <v>003163</v>
      </c>
      <c r="P9" s="4">
        <v>43280</v>
      </c>
      <c r="Q9" s="7">
        <v>22.162990000000001</v>
      </c>
      <c r="R9" s="7">
        <v>0.64271999999999996</v>
      </c>
      <c r="S9" s="7">
        <v>21.52027</v>
      </c>
      <c r="T9" s="5">
        <v>105</v>
      </c>
      <c r="U9" s="4">
        <v>43283</v>
      </c>
      <c r="V9" s="5">
        <v>9845222227</v>
      </c>
      <c r="W9" s="6" t="s">
        <v>75</v>
      </c>
      <c r="X9" s="5" t="s">
        <v>46</v>
      </c>
      <c r="Y9" s="6" t="s">
        <v>47</v>
      </c>
      <c r="Z9" s="5" t="s">
        <v>53</v>
      </c>
      <c r="AA9" s="6" t="s">
        <v>54</v>
      </c>
      <c r="AB9" s="7">
        <v>0.22162990000000002</v>
      </c>
      <c r="AD9" s="8"/>
      <c r="AF9" s="8"/>
      <c r="AG9" s="8"/>
    </row>
    <row r="10" spans="1:33" x14ac:dyDescent="0.2">
      <c r="A10" s="12">
        <v>3590</v>
      </c>
      <c r="B10" s="13" t="s">
        <v>32</v>
      </c>
      <c r="C10" s="13">
        <v>43299</v>
      </c>
      <c r="D10" s="5">
        <v>158</v>
      </c>
      <c r="E10" s="6" t="s">
        <v>57</v>
      </c>
      <c r="F10" s="5" t="s">
        <v>76</v>
      </c>
      <c r="G10" s="6" t="s">
        <v>77</v>
      </c>
      <c r="H10" s="5" t="str">
        <f>"000007"</f>
        <v>000007</v>
      </c>
      <c r="I10" s="4">
        <v>42931</v>
      </c>
      <c r="J10" s="5" t="str">
        <f>"000008"</f>
        <v>000008</v>
      </c>
      <c r="K10" s="4">
        <v>43183</v>
      </c>
      <c r="L10" s="5" t="str">
        <f>"000144"</f>
        <v>000144</v>
      </c>
      <c r="M10" s="4">
        <v>43183</v>
      </c>
      <c r="N10" s="5">
        <v>16</v>
      </c>
      <c r="O10" s="5" t="str">
        <f>"004306"</f>
        <v>004306</v>
      </c>
      <c r="P10" s="4">
        <v>43306</v>
      </c>
      <c r="Q10" s="7">
        <v>9.1067499999999999</v>
      </c>
      <c r="R10" s="7">
        <v>0.77168000000000003</v>
      </c>
      <c r="S10" s="7">
        <v>8.33507</v>
      </c>
      <c r="T10" s="5">
        <v>127</v>
      </c>
      <c r="U10" s="4">
        <v>43299</v>
      </c>
      <c r="V10" s="5">
        <v>0</v>
      </c>
      <c r="W10" s="6" t="s">
        <v>78</v>
      </c>
      <c r="X10" s="5" t="s">
        <v>33</v>
      </c>
      <c r="Y10" s="6" t="s">
        <v>34</v>
      </c>
      <c r="Z10" s="5" t="s">
        <v>51</v>
      </c>
      <c r="AA10" s="6" t="s">
        <v>52</v>
      </c>
      <c r="AB10" s="7">
        <v>9.1067499999999996E-2</v>
      </c>
      <c r="AD10" s="8"/>
      <c r="AF10" s="8"/>
      <c r="AG10" s="8"/>
    </row>
    <row r="11" spans="1:33" x14ac:dyDescent="0.2">
      <c r="A11" s="12">
        <v>4163</v>
      </c>
      <c r="B11" s="13" t="s">
        <v>32</v>
      </c>
      <c r="C11" s="13">
        <v>43308</v>
      </c>
      <c r="D11" s="5">
        <v>158</v>
      </c>
      <c r="E11" s="6" t="s">
        <v>57</v>
      </c>
      <c r="F11" s="5" t="s">
        <v>76</v>
      </c>
      <c r="G11" s="6" t="s">
        <v>77</v>
      </c>
      <c r="H11" s="5" t="str">
        <f>"000007"</f>
        <v>000007</v>
      </c>
      <c r="I11" s="4">
        <v>42931</v>
      </c>
      <c r="J11" s="5" t="str">
        <f>"000008"</f>
        <v>000008</v>
      </c>
      <c r="K11" s="4">
        <v>43183</v>
      </c>
      <c r="L11" s="5" t="str">
        <f>"000144"</f>
        <v>000144</v>
      </c>
      <c r="M11" s="4">
        <v>43183</v>
      </c>
      <c r="N11" s="5">
        <v>16</v>
      </c>
      <c r="O11" s="5" t="str">
        <f>"004306"</f>
        <v>004306</v>
      </c>
      <c r="P11" s="4">
        <v>43306</v>
      </c>
      <c r="Q11" s="7">
        <v>1.82135</v>
      </c>
      <c r="R11" s="7">
        <v>0.19231999999999999</v>
      </c>
      <c r="S11" s="7">
        <v>1.62903</v>
      </c>
      <c r="T11" s="5">
        <v>146</v>
      </c>
      <c r="U11" s="4">
        <v>43308</v>
      </c>
      <c r="V11" s="5">
        <v>0</v>
      </c>
      <c r="W11" s="6" t="s">
        <v>78</v>
      </c>
      <c r="X11" s="5" t="s">
        <v>33</v>
      </c>
      <c r="Y11" s="6" t="s">
        <v>34</v>
      </c>
      <c r="Z11" s="5" t="s">
        <v>51</v>
      </c>
      <c r="AA11" s="6" t="s">
        <v>52</v>
      </c>
      <c r="AB11" s="7">
        <v>1.8213500000000001E-2</v>
      </c>
      <c r="AD11" s="8"/>
      <c r="AF11" s="8"/>
      <c r="AG11" s="8"/>
    </row>
    <row r="12" spans="1:33" x14ac:dyDescent="0.2">
      <c r="A12" s="12">
        <v>4884</v>
      </c>
      <c r="B12" s="13" t="s">
        <v>29</v>
      </c>
      <c r="C12" s="13">
        <v>43326</v>
      </c>
      <c r="D12" s="5">
        <v>158</v>
      </c>
      <c r="E12" s="6" t="s">
        <v>57</v>
      </c>
      <c r="F12" s="5" t="s">
        <v>79</v>
      </c>
      <c r="G12" s="6" t="s">
        <v>80</v>
      </c>
      <c r="H12" s="5" t="str">
        <f>"000056"</f>
        <v>000056</v>
      </c>
      <c r="I12" s="4">
        <v>42913</v>
      </c>
      <c r="J12" s="5" t="str">
        <f>"000051"</f>
        <v>000051</v>
      </c>
      <c r="K12" s="4">
        <v>43025</v>
      </c>
      <c r="L12" s="5" t="str">
        <f>"000045"</f>
        <v>000045</v>
      </c>
      <c r="M12" s="4">
        <v>43025</v>
      </c>
      <c r="N12" s="5">
        <v>16</v>
      </c>
      <c r="O12" s="5" t="str">
        <f>"005035"</f>
        <v>005035</v>
      </c>
      <c r="P12" s="4">
        <v>43321</v>
      </c>
      <c r="Q12" s="7">
        <v>4.9932499999999997</v>
      </c>
      <c r="R12" s="7">
        <v>0.60928000000000004</v>
      </c>
      <c r="S12" s="7">
        <v>4.3839699999999997</v>
      </c>
      <c r="T12" s="5">
        <v>171</v>
      </c>
      <c r="U12" s="4">
        <v>43326</v>
      </c>
      <c r="V12" s="5">
        <v>9972484999</v>
      </c>
      <c r="W12" s="6" t="s">
        <v>55</v>
      </c>
      <c r="X12" s="5" t="s">
        <v>42</v>
      </c>
      <c r="Y12" s="6" t="s">
        <v>41</v>
      </c>
      <c r="Z12" s="5" t="s">
        <v>53</v>
      </c>
      <c r="AA12" s="6" t="s">
        <v>54</v>
      </c>
      <c r="AB12" s="7">
        <v>4.9932499999999998E-2</v>
      </c>
      <c r="AD12" s="8"/>
      <c r="AF12" s="8"/>
      <c r="AG12" s="8"/>
    </row>
    <row r="13" spans="1:33" x14ac:dyDescent="0.2">
      <c r="A13" s="12">
        <v>5323</v>
      </c>
      <c r="B13" s="13" t="s">
        <v>38</v>
      </c>
      <c r="C13" s="13">
        <v>43346</v>
      </c>
      <c r="D13" s="5">
        <v>158</v>
      </c>
      <c r="E13" s="6" t="s">
        <v>57</v>
      </c>
      <c r="F13" s="5" t="s">
        <v>81</v>
      </c>
      <c r="G13" s="6" t="s">
        <v>82</v>
      </c>
      <c r="H13" s="5" t="str">
        <f>"00008a"</f>
        <v>00008a</v>
      </c>
      <c r="I13" s="4">
        <v>41765</v>
      </c>
      <c r="J13" s="5" t="str">
        <f>"000100"</f>
        <v>000100</v>
      </c>
      <c r="K13" s="4">
        <v>42916</v>
      </c>
      <c r="L13" s="5" t="str">
        <f>"000111"</f>
        <v>000111</v>
      </c>
      <c r="M13" s="4">
        <v>42916</v>
      </c>
      <c r="N13" s="5">
        <v>13</v>
      </c>
      <c r="O13" s="5" t="str">
        <f>"005539"</f>
        <v>005539</v>
      </c>
      <c r="P13" s="4">
        <v>43341</v>
      </c>
      <c r="Q13" s="7">
        <v>21.2118</v>
      </c>
      <c r="R13" s="7">
        <v>2.8423799999999999</v>
      </c>
      <c r="S13" s="7">
        <v>18.369420000000002</v>
      </c>
      <c r="T13" s="5">
        <v>191</v>
      </c>
      <c r="U13" s="4">
        <v>43346</v>
      </c>
      <c r="V13" s="5">
        <v>7019676576</v>
      </c>
      <c r="W13" s="6" t="s">
        <v>83</v>
      </c>
      <c r="X13" s="5" t="s">
        <v>48</v>
      </c>
      <c r="Y13" s="6" t="s">
        <v>49</v>
      </c>
      <c r="Z13" s="5" t="s">
        <v>53</v>
      </c>
      <c r="AA13" s="6" t="s">
        <v>54</v>
      </c>
      <c r="AB13" s="7">
        <f t="shared" ref="AB13:AB25" si="0">Q13/100</f>
        <v>0.212118</v>
      </c>
      <c r="AD13" s="8"/>
      <c r="AF13" s="8"/>
      <c r="AG13" s="8"/>
    </row>
    <row r="14" spans="1:33" x14ac:dyDescent="0.2">
      <c r="A14" s="12">
        <v>5504</v>
      </c>
      <c r="B14" s="13" t="s">
        <v>38</v>
      </c>
      <c r="C14" s="13">
        <v>43357</v>
      </c>
      <c r="D14" s="5">
        <v>158</v>
      </c>
      <c r="E14" s="6" t="s">
        <v>57</v>
      </c>
      <c r="F14" s="5" t="s">
        <v>84</v>
      </c>
      <c r="G14" s="6" t="s">
        <v>85</v>
      </c>
      <c r="H14" s="5" t="str">
        <f>"000065"</f>
        <v>000065</v>
      </c>
      <c r="I14" s="4">
        <v>43070</v>
      </c>
      <c r="J14" s="5" t="str">
        <f>"000070"</f>
        <v>000070</v>
      </c>
      <c r="K14" s="4">
        <v>43075</v>
      </c>
      <c r="L14" s="5" t="str">
        <f>"000074"</f>
        <v>000074</v>
      </c>
      <c r="M14" s="4">
        <v>43076</v>
      </c>
      <c r="N14" s="5">
        <v>17</v>
      </c>
      <c r="O14" s="5" t="str">
        <f>"005690"</f>
        <v>005690</v>
      </c>
      <c r="P14" s="4">
        <v>43350</v>
      </c>
      <c r="Q14" s="7">
        <v>14.972899999999999</v>
      </c>
      <c r="R14" s="7">
        <v>1.8566400000000001</v>
      </c>
      <c r="S14" s="7">
        <v>13.11626</v>
      </c>
      <c r="T14" s="5">
        <v>204</v>
      </c>
      <c r="U14" s="4">
        <v>43357</v>
      </c>
      <c r="V14" s="5">
        <v>9972484999</v>
      </c>
      <c r="W14" s="6" t="s">
        <v>55</v>
      </c>
      <c r="X14" s="5" t="s">
        <v>42</v>
      </c>
      <c r="Y14" s="6" t="s">
        <v>41</v>
      </c>
      <c r="Z14" s="5" t="s">
        <v>53</v>
      </c>
      <c r="AA14" s="6" t="s">
        <v>54</v>
      </c>
      <c r="AB14" s="7">
        <f t="shared" si="0"/>
        <v>0.149729</v>
      </c>
      <c r="AD14" s="8"/>
      <c r="AF14" s="8"/>
      <c r="AG14" s="8"/>
    </row>
    <row r="15" spans="1:33" x14ac:dyDescent="0.2">
      <c r="A15" s="12">
        <v>5553</v>
      </c>
      <c r="B15" s="13" t="s">
        <v>38</v>
      </c>
      <c r="C15" s="13">
        <v>43362</v>
      </c>
      <c r="D15" s="5">
        <v>158</v>
      </c>
      <c r="E15" s="6" t="s">
        <v>57</v>
      </c>
      <c r="F15" s="5" t="s">
        <v>86</v>
      </c>
      <c r="G15" s="6" t="s">
        <v>87</v>
      </c>
      <c r="H15" s="5" t="str">
        <f>"000245"</f>
        <v>000245</v>
      </c>
      <c r="I15" s="4">
        <v>43181</v>
      </c>
      <c r="J15" s="5" t="str">
        <f>"000084"</f>
        <v>000084</v>
      </c>
      <c r="K15" s="4">
        <v>43349</v>
      </c>
      <c r="L15" s="5" t="str">
        <f>"000143"</f>
        <v>000143</v>
      </c>
      <c r="M15" s="4">
        <v>43354</v>
      </c>
      <c r="N15" s="5">
        <v>18</v>
      </c>
      <c r="O15" s="5" t="str">
        <f>"005800"</f>
        <v>005800</v>
      </c>
      <c r="P15" s="4">
        <v>43361</v>
      </c>
      <c r="Q15" s="7">
        <v>4.9752000000000001</v>
      </c>
      <c r="R15" s="7">
        <v>0.45273999999999998</v>
      </c>
      <c r="S15" s="7">
        <v>4.5224599999999997</v>
      </c>
      <c r="T15" s="5">
        <v>206</v>
      </c>
      <c r="U15" s="4">
        <v>43362</v>
      </c>
      <c r="V15" s="5">
        <v>9008746150</v>
      </c>
      <c r="W15" s="6" t="s">
        <v>55</v>
      </c>
      <c r="X15" s="5" t="s">
        <v>36</v>
      </c>
      <c r="Y15" s="6" t="s">
        <v>37</v>
      </c>
      <c r="Z15" s="5" t="s">
        <v>53</v>
      </c>
      <c r="AA15" s="6" t="s">
        <v>54</v>
      </c>
      <c r="AB15" s="7">
        <f t="shared" si="0"/>
        <v>4.9751999999999998E-2</v>
      </c>
      <c r="AD15" s="8"/>
      <c r="AF15" s="8"/>
      <c r="AG15" s="8"/>
    </row>
    <row r="16" spans="1:33" x14ac:dyDescent="0.2">
      <c r="A16" s="12">
        <v>5733</v>
      </c>
      <c r="B16" s="13" t="s">
        <v>38</v>
      </c>
      <c r="C16" s="13">
        <v>43370</v>
      </c>
      <c r="D16" s="5">
        <v>158</v>
      </c>
      <c r="E16" s="6" t="s">
        <v>57</v>
      </c>
      <c r="F16" s="5" t="s">
        <v>88</v>
      </c>
      <c r="G16" s="6" t="s">
        <v>89</v>
      </c>
      <c r="H16" s="5" t="str">
        <f>"000008"</f>
        <v>000008</v>
      </c>
      <c r="I16" s="4">
        <v>42831</v>
      </c>
      <c r="J16" s="5" t="str">
        <f>"000018"</f>
        <v>000018</v>
      </c>
      <c r="K16" s="4">
        <v>42853</v>
      </c>
      <c r="L16" s="5" t="str">
        <f>"000014"</f>
        <v>000014</v>
      </c>
      <c r="M16" s="4">
        <v>42853</v>
      </c>
      <c r="N16" s="5">
        <v>17</v>
      </c>
      <c r="O16" s="5" t="str">
        <f>"005905"</f>
        <v>005905</v>
      </c>
      <c r="P16" s="4">
        <v>43367</v>
      </c>
      <c r="Q16" s="7">
        <v>24.899000000000001</v>
      </c>
      <c r="R16" s="7">
        <v>3.4238599999999999</v>
      </c>
      <c r="S16" s="7">
        <v>21.47514</v>
      </c>
      <c r="T16" s="5">
        <v>217</v>
      </c>
      <c r="U16" s="4">
        <v>43370</v>
      </c>
      <c r="V16" s="5">
        <v>9341337834</v>
      </c>
      <c r="W16" s="6" t="s">
        <v>55</v>
      </c>
      <c r="X16" s="5" t="s">
        <v>48</v>
      </c>
      <c r="Y16" s="6" t="s">
        <v>49</v>
      </c>
      <c r="Z16" s="5" t="s">
        <v>53</v>
      </c>
      <c r="AA16" s="6" t="s">
        <v>54</v>
      </c>
      <c r="AB16" s="7">
        <f t="shared" si="0"/>
        <v>0.24899000000000002</v>
      </c>
      <c r="AD16" s="8"/>
      <c r="AF16" s="8"/>
      <c r="AG16" s="8"/>
    </row>
    <row r="17" spans="1:33" x14ac:dyDescent="0.2">
      <c r="A17" s="12">
        <v>5814</v>
      </c>
      <c r="B17" s="13" t="s">
        <v>90</v>
      </c>
      <c r="C17" s="13">
        <v>43377</v>
      </c>
      <c r="D17" s="5">
        <v>158</v>
      </c>
      <c r="E17" s="6" t="s">
        <v>57</v>
      </c>
      <c r="F17" s="5" t="s">
        <v>91</v>
      </c>
      <c r="G17" s="6" t="s">
        <v>92</v>
      </c>
      <c r="H17" s="5" t="str">
        <f>"000272"</f>
        <v>000272</v>
      </c>
      <c r="I17" s="4">
        <v>43360</v>
      </c>
      <c r="J17" s="5" t="str">
        <f>"000087"</f>
        <v>000087</v>
      </c>
      <c r="K17" s="4">
        <v>43360</v>
      </c>
      <c r="L17" s="5" t="str">
        <f>"000148"</f>
        <v>000148</v>
      </c>
      <c r="M17" s="4">
        <v>43361</v>
      </c>
      <c r="N17" s="5">
        <v>17</v>
      </c>
      <c r="O17" s="5" t="str">
        <f>"006111"</f>
        <v>006111</v>
      </c>
      <c r="P17" s="4">
        <v>43376</v>
      </c>
      <c r="Q17" s="7">
        <v>100</v>
      </c>
      <c r="R17" s="7">
        <v>0</v>
      </c>
      <c r="S17" s="7">
        <v>100</v>
      </c>
      <c r="T17" s="5">
        <v>220</v>
      </c>
      <c r="U17" s="4">
        <v>43377</v>
      </c>
      <c r="V17" s="5">
        <v>9900116399</v>
      </c>
      <c r="W17" s="6" t="s">
        <v>93</v>
      </c>
      <c r="X17" s="5" t="s">
        <v>39</v>
      </c>
      <c r="Y17" s="6" t="s">
        <v>40</v>
      </c>
      <c r="Z17" s="5" t="s">
        <v>53</v>
      </c>
      <c r="AA17" s="6" t="s">
        <v>54</v>
      </c>
      <c r="AB17" s="7">
        <f t="shared" si="0"/>
        <v>1</v>
      </c>
      <c r="AD17" s="8"/>
      <c r="AF17" s="8"/>
      <c r="AG17" s="8"/>
    </row>
    <row r="18" spans="1:33" x14ac:dyDescent="0.2">
      <c r="A18" s="12">
        <v>5815</v>
      </c>
      <c r="B18" s="13" t="s">
        <v>90</v>
      </c>
      <c r="C18" s="13">
        <v>43377</v>
      </c>
      <c r="D18" s="5">
        <v>158</v>
      </c>
      <c r="E18" s="6" t="s">
        <v>57</v>
      </c>
      <c r="F18" s="5" t="s">
        <v>91</v>
      </c>
      <c r="G18" s="6" t="s">
        <v>92</v>
      </c>
      <c r="H18" s="5" t="str">
        <f>"000272"</f>
        <v>000272</v>
      </c>
      <c r="I18" s="4">
        <v>43360</v>
      </c>
      <c r="J18" s="5" t="str">
        <f>"000087"</f>
        <v>000087</v>
      </c>
      <c r="K18" s="4">
        <v>43360</v>
      </c>
      <c r="L18" s="5" t="str">
        <f>"000148"</f>
        <v>000148</v>
      </c>
      <c r="M18" s="4">
        <v>43361</v>
      </c>
      <c r="N18" s="5">
        <v>17</v>
      </c>
      <c r="O18" s="5" t="str">
        <f>"006111"</f>
        <v>006111</v>
      </c>
      <c r="P18" s="4">
        <v>43376</v>
      </c>
      <c r="Q18" s="7">
        <v>100</v>
      </c>
      <c r="R18" s="7">
        <v>0</v>
      </c>
      <c r="S18" s="7">
        <v>100</v>
      </c>
      <c r="T18" s="5">
        <v>220</v>
      </c>
      <c r="U18" s="4">
        <v>43377</v>
      </c>
      <c r="V18" s="5">
        <v>9900116399</v>
      </c>
      <c r="W18" s="6" t="s">
        <v>93</v>
      </c>
      <c r="X18" s="5" t="s">
        <v>39</v>
      </c>
      <c r="Y18" s="6" t="s">
        <v>40</v>
      </c>
      <c r="Z18" s="5" t="s">
        <v>53</v>
      </c>
      <c r="AA18" s="6" t="s">
        <v>54</v>
      </c>
      <c r="AB18" s="7">
        <f t="shared" si="0"/>
        <v>1</v>
      </c>
      <c r="AD18" s="8"/>
      <c r="AF18" s="8"/>
      <c r="AG18" s="8"/>
    </row>
    <row r="19" spans="1:33" x14ac:dyDescent="0.2">
      <c r="A19" s="12">
        <v>6621</v>
      </c>
      <c r="B19" s="13" t="s">
        <v>90</v>
      </c>
      <c r="C19" s="13">
        <v>43389</v>
      </c>
      <c r="D19" s="5">
        <v>158</v>
      </c>
      <c r="E19" s="6" t="s">
        <v>57</v>
      </c>
      <c r="F19" s="5" t="s">
        <v>94</v>
      </c>
      <c r="G19" s="6" t="s">
        <v>95</v>
      </c>
      <c r="H19" s="5" t="str">
        <f>"000167"</f>
        <v>000167</v>
      </c>
      <c r="I19" s="4">
        <v>41690</v>
      </c>
      <c r="J19" s="5" t="str">
        <f>""</f>
        <v/>
      </c>
      <c r="K19" s="4"/>
      <c r="L19" s="5" t="str">
        <f>""</f>
        <v/>
      </c>
      <c r="M19" s="4"/>
      <c r="N19" s="5">
        <v>14</v>
      </c>
      <c r="O19" s="5" t="str">
        <f>""</f>
        <v/>
      </c>
      <c r="P19" s="4"/>
      <c r="Q19" s="7">
        <v>11.2981</v>
      </c>
      <c r="R19" s="7">
        <v>1.4574499999999999</v>
      </c>
      <c r="S19" s="7">
        <v>9.8406500000000001</v>
      </c>
      <c r="T19" s="5">
        <v>239</v>
      </c>
      <c r="U19" s="4">
        <v>43389</v>
      </c>
      <c r="V19" s="5">
        <v>7019676576</v>
      </c>
      <c r="W19" s="6" t="s">
        <v>83</v>
      </c>
      <c r="X19" s="5" t="s">
        <v>30</v>
      </c>
      <c r="Y19" s="6" t="s">
        <v>31</v>
      </c>
      <c r="Z19" s="5" t="s">
        <v>53</v>
      </c>
      <c r="AA19" s="6" t="s">
        <v>54</v>
      </c>
      <c r="AB19" s="7">
        <f t="shared" si="0"/>
        <v>0.112981</v>
      </c>
      <c r="AD19" s="8"/>
      <c r="AF19" s="8"/>
      <c r="AG19" s="8"/>
    </row>
    <row r="20" spans="1:33" x14ac:dyDescent="0.2">
      <c r="A20" s="12">
        <v>6622</v>
      </c>
      <c r="B20" s="13" t="s">
        <v>90</v>
      </c>
      <c r="C20" s="13">
        <v>43389</v>
      </c>
      <c r="D20" s="5">
        <v>158</v>
      </c>
      <c r="E20" s="6" t="s">
        <v>57</v>
      </c>
      <c r="F20" s="5" t="s">
        <v>96</v>
      </c>
      <c r="G20" s="6" t="s">
        <v>97</v>
      </c>
      <c r="H20" s="5" t="str">
        <f>"000103"</f>
        <v>000103</v>
      </c>
      <c r="I20" s="4">
        <v>42818</v>
      </c>
      <c r="J20" s="5" t="str">
        <f>""</f>
        <v/>
      </c>
      <c r="K20" s="4"/>
      <c r="L20" s="5" t="str">
        <f>""</f>
        <v/>
      </c>
      <c r="M20" s="4"/>
      <c r="N20" s="5">
        <v>17</v>
      </c>
      <c r="O20" s="5" t="str">
        <f>""</f>
        <v/>
      </c>
      <c r="P20" s="4"/>
      <c r="Q20" s="7">
        <v>12.5677</v>
      </c>
      <c r="R20" s="7">
        <v>1.3698900000000001</v>
      </c>
      <c r="S20" s="7">
        <v>11.19781</v>
      </c>
      <c r="T20" s="5">
        <v>240</v>
      </c>
      <c r="U20" s="4">
        <v>43389</v>
      </c>
      <c r="V20" s="5">
        <v>9008746150</v>
      </c>
      <c r="W20" s="6" t="s">
        <v>98</v>
      </c>
      <c r="X20" s="5" t="s">
        <v>30</v>
      </c>
      <c r="Y20" s="6" t="s">
        <v>31</v>
      </c>
      <c r="Z20" s="5" t="s">
        <v>53</v>
      </c>
      <c r="AA20" s="6" t="s">
        <v>54</v>
      </c>
      <c r="AB20" s="7">
        <f t="shared" si="0"/>
        <v>0.12567700000000001</v>
      </c>
      <c r="AD20" s="8"/>
      <c r="AF20" s="8"/>
      <c r="AG20" s="8"/>
    </row>
    <row r="21" spans="1:33" x14ac:dyDescent="0.2">
      <c r="A21" s="12">
        <v>6623</v>
      </c>
      <c r="B21" s="13" t="s">
        <v>90</v>
      </c>
      <c r="C21" s="13">
        <v>43389</v>
      </c>
      <c r="D21" s="5">
        <v>158</v>
      </c>
      <c r="E21" s="6" t="s">
        <v>57</v>
      </c>
      <c r="F21" s="5" t="s">
        <v>99</v>
      </c>
      <c r="G21" s="6" t="s">
        <v>100</v>
      </c>
      <c r="H21" s="5" t="str">
        <f>"000061"</f>
        <v>000061</v>
      </c>
      <c r="I21" s="4">
        <v>43067</v>
      </c>
      <c r="J21" s="5" t="str">
        <f>"000066"</f>
        <v>000066</v>
      </c>
      <c r="K21" s="4">
        <v>43067</v>
      </c>
      <c r="L21" s="5" t="str">
        <f>"000070"</f>
        <v>000070</v>
      </c>
      <c r="M21" s="4">
        <v>43069</v>
      </c>
      <c r="N21" s="5">
        <v>17</v>
      </c>
      <c r="O21" s="5" t="str">
        <f>"006465"</f>
        <v>006465</v>
      </c>
      <c r="P21" s="4">
        <v>43382</v>
      </c>
      <c r="Q21" s="7">
        <v>17.725000000000001</v>
      </c>
      <c r="R21" s="7">
        <v>2.1979099999999998</v>
      </c>
      <c r="S21" s="7">
        <v>15.527089999999999</v>
      </c>
      <c r="T21" s="5">
        <v>241</v>
      </c>
      <c r="U21" s="4">
        <v>43389</v>
      </c>
      <c r="V21" s="5">
        <v>9845621856</v>
      </c>
      <c r="W21" s="6" t="s">
        <v>55</v>
      </c>
      <c r="X21" s="5" t="s">
        <v>101</v>
      </c>
      <c r="Y21" s="6" t="s">
        <v>102</v>
      </c>
      <c r="Z21" s="5" t="s">
        <v>53</v>
      </c>
      <c r="AA21" s="6" t="s">
        <v>54</v>
      </c>
      <c r="AB21" s="7">
        <f t="shared" si="0"/>
        <v>0.17725000000000002</v>
      </c>
      <c r="AD21" s="8"/>
      <c r="AF21" s="8"/>
      <c r="AG21" s="8"/>
    </row>
    <row r="22" spans="1:33" x14ac:dyDescent="0.2">
      <c r="A22" s="12">
        <v>7115</v>
      </c>
      <c r="B22" s="13" t="s">
        <v>90</v>
      </c>
      <c r="C22" s="13">
        <v>43404</v>
      </c>
      <c r="D22" s="5">
        <v>158</v>
      </c>
      <c r="E22" s="6" t="s">
        <v>57</v>
      </c>
      <c r="F22" s="5" t="s">
        <v>103</v>
      </c>
      <c r="G22" s="6" t="s">
        <v>104</v>
      </c>
      <c r="H22" s="5" t="str">
        <f>"000022"</f>
        <v>000022</v>
      </c>
      <c r="I22" s="4">
        <v>43301</v>
      </c>
      <c r="J22" s="5" t="str">
        <f>"000076"</f>
        <v>000076</v>
      </c>
      <c r="K22" s="4">
        <v>43346</v>
      </c>
      <c r="L22" s="5" t="str">
        <f>"000137"</f>
        <v>000137</v>
      </c>
      <c r="M22" s="4">
        <v>43346</v>
      </c>
      <c r="N22" s="5">
        <v>18</v>
      </c>
      <c r="O22" s="5" t="str">
        <f>"007070"</f>
        <v>007070</v>
      </c>
      <c r="P22" s="4">
        <v>43400</v>
      </c>
      <c r="Q22" s="7">
        <v>5.4957900000000004</v>
      </c>
      <c r="R22" s="7">
        <v>0.59906000000000004</v>
      </c>
      <c r="S22" s="7">
        <v>4.8967299999999998</v>
      </c>
      <c r="T22" s="5">
        <v>260</v>
      </c>
      <c r="U22" s="4">
        <v>43404</v>
      </c>
      <c r="V22" s="5">
        <v>9972484999</v>
      </c>
      <c r="W22" s="6" t="s">
        <v>105</v>
      </c>
      <c r="X22" s="5" t="s">
        <v>46</v>
      </c>
      <c r="Y22" s="6" t="s">
        <v>47</v>
      </c>
      <c r="Z22" s="5" t="s">
        <v>53</v>
      </c>
      <c r="AA22" s="6" t="s">
        <v>54</v>
      </c>
      <c r="AB22" s="7">
        <f t="shared" si="0"/>
        <v>5.4957900000000004E-2</v>
      </c>
      <c r="AD22" s="8"/>
      <c r="AF22" s="8"/>
      <c r="AG22" s="8"/>
    </row>
    <row r="23" spans="1:33" x14ac:dyDescent="0.2">
      <c r="A23" s="12">
        <v>7354</v>
      </c>
      <c r="B23" s="13" t="s">
        <v>106</v>
      </c>
      <c r="C23" s="13">
        <v>43424</v>
      </c>
      <c r="D23" s="5">
        <v>158</v>
      </c>
      <c r="E23" s="6" t="s">
        <v>57</v>
      </c>
      <c r="F23" s="5" t="s">
        <v>107</v>
      </c>
      <c r="G23" s="6" t="s">
        <v>108</v>
      </c>
      <c r="H23" s="5" t="str">
        <f>"000056"</f>
        <v>000056</v>
      </c>
      <c r="I23" s="4">
        <v>43374</v>
      </c>
      <c r="J23" s="5" t="str">
        <f>"000090"</f>
        <v>000090</v>
      </c>
      <c r="K23" s="4">
        <v>43379</v>
      </c>
      <c r="L23" s="5" t="str">
        <f>"000155"</f>
        <v>000155</v>
      </c>
      <c r="M23" s="4">
        <v>43379</v>
      </c>
      <c r="N23" s="5">
        <v>18</v>
      </c>
      <c r="O23" s="5" t="str">
        <f>"007301"</f>
        <v>007301</v>
      </c>
      <c r="P23" s="4">
        <v>43417</v>
      </c>
      <c r="Q23" s="7">
        <v>54.346600000000002</v>
      </c>
      <c r="R23" s="7">
        <v>5.9237799999999998</v>
      </c>
      <c r="S23" s="7">
        <v>48.422820000000002</v>
      </c>
      <c r="T23" s="5">
        <v>271</v>
      </c>
      <c r="U23" s="4">
        <v>43424</v>
      </c>
      <c r="V23" s="5">
        <v>9972484999</v>
      </c>
      <c r="W23" s="6" t="s">
        <v>105</v>
      </c>
      <c r="X23" s="5" t="s">
        <v>46</v>
      </c>
      <c r="Y23" s="6" t="s">
        <v>47</v>
      </c>
      <c r="Z23" s="5" t="s">
        <v>53</v>
      </c>
      <c r="AA23" s="6" t="s">
        <v>54</v>
      </c>
      <c r="AB23" s="7">
        <f t="shared" si="0"/>
        <v>0.543466</v>
      </c>
      <c r="AD23" s="8"/>
      <c r="AF23" s="8"/>
      <c r="AG23" s="8"/>
    </row>
    <row r="24" spans="1:33" x14ac:dyDescent="0.2">
      <c r="A24" s="12">
        <v>7355</v>
      </c>
      <c r="B24" s="13" t="s">
        <v>106</v>
      </c>
      <c r="C24" s="13">
        <v>43424</v>
      </c>
      <c r="D24" s="5">
        <v>158</v>
      </c>
      <c r="E24" s="6" t="s">
        <v>57</v>
      </c>
      <c r="F24" s="5" t="s">
        <v>109</v>
      </c>
      <c r="G24" s="6" t="s">
        <v>110</v>
      </c>
      <c r="H24" s="5" t="str">
        <f>"000057"</f>
        <v>000057</v>
      </c>
      <c r="I24" s="4">
        <v>43374</v>
      </c>
      <c r="J24" s="5" t="str">
        <f>"000091"</f>
        <v>000091</v>
      </c>
      <c r="K24" s="4">
        <v>43379</v>
      </c>
      <c r="L24" s="5" t="str">
        <f>"000156"</f>
        <v>000156</v>
      </c>
      <c r="M24" s="4">
        <v>43379</v>
      </c>
      <c r="N24" s="5">
        <v>18</v>
      </c>
      <c r="O24" s="5" t="str">
        <f>"007367"</f>
        <v>007367</v>
      </c>
      <c r="P24" s="4">
        <v>43420</v>
      </c>
      <c r="Q24" s="7">
        <v>64.559899999999999</v>
      </c>
      <c r="R24" s="7">
        <v>7.0370299999999997</v>
      </c>
      <c r="S24" s="7">
        <v>57.522869999999998</v>
      </c>
      <c r="T24" s="5">
        <v>271</v>
      </c>
      <c r="U24" s="4">
        <v>43424</v>
      </c>
      <c r="V24" s="5">
        <v>9972484999</v>
      </c>
      <c r="W24" s="6" t="s">
        <v>105</v>
      </c>
      <c r="X24" s="5" t="s">
        <v>46</v>
      </c>
      <c r="Y24" s="6" t="s">
        <v>47</v>
      </c>
      <c r="Z24" s="5" t="s">
        <v>53</v>
      </c>
      <c r="AA24" s="6" t="s">
        <v>54</v>
      </c>
      <c r="AB24" s="7">
        <f t="shared" si="0"/>
        <v>0.64559900000000003</v>
      </c>
      <c r="AD24" s="8"/>
      <c r="AF24" s="8"/>
      <c r="AG24" s="8"/>
    </row>
    <row r="25" spans="1:33" x14ac:dyDescent="0.2">
      <c r="A25" s="12">
        <v>7642</v>
      </c>
      <c r="B25" s="13" t="s">
        <v>111</v>
      </c>
      <c r="C25" s="13">
        <v>43438</v>
      </c>
      <c r="D25" s="5">
        <v>158</v>
      </c>
      <c r="E25" s="6" t="s">
        <v>57</v>
      </c>
      <c r="F25" s="5" t="s">
        <v>112</v>
      </c>
      <c r="G25" s="6" t="s">
        <v>113</v>
      </c>
      <c r="H25" s="5" t="str">
        <f>"000010"</f>
        <v>000010</v>
      </c>
      <c r="I25" s="4">
        <v>43284</v>
      </c>
      <c r="J25" s="5" t="str">
        <f>"000073"</f>
        <v>000073</v>
      </c>
      <c r="K25" s="4">
        <v>43346</v>
      </c>
      <c r="L25" s="5" t="str">
        <f>"000134"</f>
        <v>000134</v>
      </c>
      <c r="M25" s="4">
        <v>43346</v>
      </c>
      <c r="N25" s="5">
        <v>16</v>
      </c>
      <c r="O25" s="5" t="str">
        <f>"007649"</f>
        <v>007649</v>
      </c>
      <c r="P25" s="4">
        <v>43433</v>
      </c>
      <c r="Q25" s="7">
        <v>9.9101599999999994</v>
      </c>
      <c r="R25" s="7">
        <v>1.14957</v>
      </c>
      <c r="S25" s="7">
        <v>8.7605900000000005</v>
      </c>
      <c r="T25" s="5">
        <v>285</v>
      </c>
      <c r="U25" s="4">
        <v>43438</v>
      </c>
      <c r="V25" s="5">
        <v>9986004963</v>
      </c>
      <c r="W25" s="6" t="s">
        <v>114</v>
      </c>
      <c r="X25" s="5" t="s">
        <v>115</v>
      </c>
      <c r="Y25" s="6" t="s">
        <v>116</v>
      </c>
      <c r="Z25" s="5" t="s">
        <v>53</v>
      </c>
      <c r="AA25" s="6" t="s">
        <v>54</v>
      </c>
      <c r="AB25" s="7">
        <f t="shared" si="0"/>
        <v>9.9101599999999998E-2</v>
      </c>
      <c r="AD25" s="8"/>
      <c r="AF25" s="8"/>
      <c r="AG25" s="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cp:lastPrinted>2019-01-08T07:19:18Z</cp:lastPrinted>
  <dcterms:created xsi:type="dcterms:W3CDTF">2019-01-08T05:01:28Z</dcterms:created>
  <dcterms:modified xsi:type="dcterms:W3CDTF">2019-01-17T14:46:00Z</dcterms:modified>
</cp:coreProperties>
</file>