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<sst xmlns="http://schemas.openxmlformats.org/spreadsheetml/2006/main" count="190" uniqueCount="107">
  <si>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</si>
  <si>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</si>
  <si>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</si>
  <si>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</si>
  <si>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</si>
  <si>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</si>
  <si>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</si>
  <si>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</si>
  <si>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</si>
  <si>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</si>
  <si>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</si>
  <si>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</si>
  <si>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</si>
  <si>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</si>
  <si>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</si>
  <si>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</si>
  <si>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</si>
  <si>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</si>
  <si>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</si>
  <si>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</si>
  <si>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</si>
  <si>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</si>
  <si>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</si>
  <si>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</si>
  <si>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</si>
  <si>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</si>
  <si>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</si>
  <si>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</si>
  <si>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</si>
  <si>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</si>
  <si>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</si>
  <si>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</si>
  <si>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</si>
  <si>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</si>
  <si>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</si>
  <si>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</si>
  <si>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</si>
  <si>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</si>
  <si>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Water Supply New Areas</t>
  </si>
  <si>
    <t>P1802</t>
  </si>
  <si>
    <t>June</t>
  </si>
  <si>
    <t>ddo258</t>
  </si>
  <si>
    <t xml:space="preserve"> Executive Engineer Electrical South Zone</t>
  </si>
  <si>
    <t>ddo489</t>
  </si>
  <si>
    <t xml:space="preserve"> Assistant Executive Engineer Girinagar South Zone</t>
  </si>
  <si>
    <t>Vidya Peeta Ward</t>
  </si>
  <si>
    <t>164-16-000024</t>
  </si>
  <si>
    <t>Providing Drinking water 2 nos of RO Plants at Vinayakanagar and Manjunatha colony in ward no 164</t>
  </si>
  <si>
    <t>Sri. Nataraj</t>
  </si>
  <si>
    <t>164-17-000015</t>
  </si>
  <si>
    <t>Providing drinking water works in Ward No 164 in Basavangudi Division</t>
  </si>
  <si>
    <t>N.Damodaram (Nannuri construction)</t>
  </si>
  <si>
    <t>164-16-000002</t>
  </si>
  <si>
    <t>Operation and Maintenance of Street Lighting System in Ward No.164 Package S-13A of South Zone</t>
  </si>
  <si>
    <t>Srinivasa Electricals (B.M.Hanumante Gowda)</t>
  </si>
  <si>
    <t>164-17-000024</t>
  </si>
  <si>
    <t>Engagement of Gangman and Hiring of Troctor Tippers for maintenance of road side drains and other civil works in ward no 164 (Vidyapeeta)</t>
  </si>
  <si>
    <t>Sri.K M Lokesh</t>
  </si>
  <si>
    <t>164-16-000004</t>
  </si>
  <si>
    <t>Filling up of potholes and road cutting in ward no-164 Vidyapeeta</t>
  </si>
  <si>
    <t>Sri. Vijay Kumar</t>
  </si>
  <si>
    <t>164-16-000009</t>
  </si>
  <si>
    <t>Desilting of drains at 5th, 6th, 7th and 8th cross and surrounding area of BSK 1st stage in ward no-164.</t>
  </si>
  <si>
    <t>Sri.B.C Chandra Shekar</t>
  </si>
  <si>
    <t>164-16-000011</t>
  </si>
  <si>
    <t>Providing culverts at 10th main 80 feet road junction in ward no-164</t>
  </si>
  <si>
    <t>Sri. P.Girish</t>
  </si>
  <si>
    <t>October</t>
  </si>
  <si>
    <t>164-14-000003</t>
  </si>
  <si>
    <t>Maintenance of  Ward No.164</t>
  </si>
  <si>
    <t>M/s. J.V Construction</t>
  </si>
  <si>
    <t>164-16-000016</t>
  </si>
  <si>
    <t>Asphalting to Chennammanakere Achukattu layout from 5th cross to 10th cross in ward no-164</t>
  </si>
  <si>
    <t>Sri. Ramaiah Lokesh</t>
  </si>
  <si>
    <t>P3106</t>
  </si>
  <si>
    <t>Nagarothana Works</t>
  </si>
  <si>
    <t>164-16-000019</t>
  </si>
  <si>
    <t>Improvements to damaged portion of roads in ward no-164</t>
  </si>
  <si>
    <t>November</t>
  </si>
  <si>
    <t>164-17-000005</t>
  </si>
  <si>
    <t>Providing and laying Cement concrete road at  C T Bed and Gangamma layout  in Ward No.164.Vidyapeeta</t>
  </si>
  <si>
    <t>Sri. Tangavelu Shanmuga</t>
  </si>
  <si>
    <t>164-17-000004</t>
  </si>
  <si>
    <t>Filling up of Pot Holes and road cutting in ward No-164</t>
  </si>
  <si>
    <t>Sri.S Satish</t>
  </si>
  <si>
    <t>164-17-000001</t>
  </si>
  <si>
    <t>Improvements to Park at behind the Vidyapeetha in ward 164</t>
  </si>
  <si>
    <t>KRIDL</t>
  </si>
  <si>
    <t>P0190</t>
  </si>
  <si>
    <t>Works sanctioned by Hon Mayor</t>
  </si>
  <si>
    <t>ddo422</t>
  </si>
  <si>
    <t xml:space="preserve"> Executive Engineer Project - South Zone</t>
  </si>
  <si>
    <t>December</t>
  </si>
  <si>
    <t>164-16-000008</t>
  </si>
  <si>
    <t>Depot collection in ward no-164 Vidyapeeta</t>
  </si>
  <si>
    <t>Sri.Umapathi</t>
  </si>
  <si>
    <t>164-17-000009</t>
  </si>
  <si>
    <t>Improvements to Drain and Desilting at Mount joy extension and Ashoknagara in Ward No.164.</t>
  </si>
  <si>
    <t>Sri.G Umapathi</t>
  </si>
  <si>
    <t>164-18-000005</t>
  </si>
  <si>
    <t>Improvement and development  of Parks and other works in Palike properties in ward No.164, Vidyapeetha.</t>
  </si>
  <si>
    <t>Lakshmisha K.S (Harshitha construction)</t>
  </si>
  <si>
    <t>P3292</t>
  </si>
  <si>
    <t>14th Finance Commission Works - Community Property Maintenance (including Parks)</t>
  </si>
  <si>
    <t>164-16-000013</t>
  </si>
  <si>
    <t>Desilting of drains at 1st, 2nd, 3rd 4th and  5th main road of Chennammanakere achukattu layout in ward no-164</t>
  </si>
  <si>
    <t>Sri.B. Shivakumar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</si>
</sst>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selection activeCell="D9" sqref="D9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5.140625" style="9" bestFit="1" customWidth="1"/>
    <col min="6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842</v>
      </c>
      <c r="B2" s="12" t="s">
        <v>34</v>
      </c>
      <c r="C2" s="12">
        <v>43225</v>
      </c>
      <c r="D2" s="4">
        <v>164</v>
      </c>
      <c r="E2" s="5" t="s">
        <v>45</v>
      </c>
      <c r="F2" s="4" t="s">
        <v>46</v>
      </c>
      <c r="G2" s="5" t="s">
        <v>47</v>
      </c>
      <c r="H2" s="4" t="str">
        <f>"000004"</f>
        <v>000004</v>
      </c>
      <c r="I2" s="3">
        <v>42489</v>
      </c>
      <c r="J2" s="4" t="str">
        <f>"000095"</f>
        <v>000095</v>
      </c>
      <c r="K2" s="3">
        <v>42779</v>
      </c>
      <c r="L2" s="4" t="str">
        <f>"000270"</f>
        <v>000270</v>
      </c>
      <c r="M2" s="3">
        <v>42781</v>
      </c>
      <c r="N2" s="4">
        <v>16</v>
      </c>
      <c r="O2" s="4" t="str">
        <f>"001023"</f>
        <v>001023</v>
      </c>
      <c r="P2" s="3">
        <v>43223</v>
      </c>
      <c r="Q2" s="6">
        <v>23.143000000000001</v>
      </c>
      <c r="R2" s="6">
        <v>3.0402</v>
      </c>
      <c r="S2" s="6">
        <v>20.102799999999998</v>
      </c>
      <c r="T2" s="4">
        <v>38</v>
      </c>
      <c r="U2" s="3">
        <v>43225</v>
      </c>
      <c r="V2" s="4">
        <v>9449041067</v>
      </c>
      <c r="W2" s="5" t="s">
        <v>48</v>
      </c>
      <c r="X2" s="4" t="s">
        <v>39</v>
      </c>
      <c r="Y2" s="5" t="s">
        <v>38</v>
      </c>
      <c r="Z2" s="4" t="s">
        <v>43</v>
      </c>
      <c r="AA2" s="5" t="s">
        <v>44</v>
      </c>
      <c r="AB2" s="6">
        <v>0.23143</v>
      </c>
      <c r="AD2" s="7"/>
      <c r="AF2" s="7"/>
      <c r="AG2" s="7"/>
    </row>
    <row r="3" spans="1:33" x14ac:dyDescent="0.2">
      <c r="A3" s="11">
        <v>2427</v>
      </c>
      <c r="B3" s="12" t="s">
        <v>40</v>
      </c>
      <c r="C3" s="12">
        <v>43271</v>
      </c>
      <c r="D3" s="4">
        <v>164</v>
      </c>
      <c r="E3" s="5" t="s">
        <v>45</v>
      </c>
      <c r="F3" s="4" t="s">
        <v>49</v>
      </c>
      <c r="G3" s="5" t="s">
        <v>50</v>
      </c>
      <c r="H3" s="4" t="str">
        <f>"000011"</f>
        <v>000011</v>
      </c>
      <c r="I3" s="3">
        <v>42956</v>
      </c>
      <c r="J3" s="4" t="str">
        <f>"000010"</f>
        <v>000010</v>
      </c>
      <c r="K3" s="3">
        <v>43249</v>
      </c>
      <c r="L3" s="4" t="str">
        <f>"000020"</f>
        <v>000020</v>
      </c>
      <c r="M3" s="3">
        <v>43250</v>
      </c>
      <c r="N3" s="4">
        <v>17</v>
      </c>
      <c r="O3" s="4" t="str">
        <f>"002712"</f>
        <v>002712</v>
      </c>
      <c r="P3" s="3">
        <v>43270</v>
      </c>
      <c r="Q3" s="6">
        <v>11.465</v>
      </c>
      <c r="R3" s="6">
        <v>0.439</v>
      </c>
      <c r="S3" s="6">
        <v>11.026</v>
      </c>
      <c r="T3" s="4">
        <v>97</v>
      </c>
      <c r="U3" s="3">
        <v>43271</v>
      </c>
      <c r="V3" s="4">
        <v>9480307777</v>
      </c>
      <c r="W3" s="5" t="s">
        <v>51</v>
      </c>
      <c r="X3" s="4" t="s">
        <v>36</v>
      </c>
      <c r="Y3" s="5" t="s">
        <v>37</v>
      </c>
      <c r="Z3" s="4" t="s">
        <v>43</v>
      </c>
      <c r="AA3" s="5" t="s">
        <v>44</v>
      </c>
      <c r="AB3" s="6">
        <v>0.11465</v>
      </c>
      <c r="AD3" s="7"/>
      <c r="AF3" s="7"/>
      <c r="AG3" s="7"/>
    </row>
    <row r="4" spans="1:33" x14ac:dyDescent="0.2">
      <c r="A4" s="11">
        <v>3603</v>
      </c>
      <c r="B4" s="12" t="s">
        <v>31</v>
      </c>
      <c r="C4" s="12">
        <v>43299</v>
      </c>
      <c r="D4" s="4">
        <v>164</v>
      </c>
      <c r="E4" s="5" t="s">
        <v>45</v>
      </c>
      <c r="F4" s="4" t="s">
        <v>52</v>
      </c>
      <c r="G4" s="5" t="s">
        <v>53</v>
      </c>
      <c r="H4" s="4" t="str">
        <f>"000003"</f>
        <v>000003</v>
      </c>
      <c r="I4" s="3">
        <v>42930</v>
      </c>
      <c r="J4" s="4" t="str">
        <f>"000152"</f>
        <v>000152</v>
      </c>
      <c r="K4" s="3">
        <v>43186</v>
      </c>
      <c r="L4" s="4" t="str">
        <f>"000159"</f>
        <v>000159</v>
      </c>
      <c r="M4" s="3">
        <v>43187</v>
      </c>
      <c r="N4" s="4">
        <v>16</v>
      </c>
      <c r="O4" s="4" t="str">
        <f>"004315"</f>
        <v>004315</v>
      </c>
      <c r="P4" s="3">
        <v>43306</v>
      </c>
      <c r="Q4" s="6">
        <v>10.287240000000001</v>
      </c>
      <c r="R4" s="6">
        <v>0.86938000000000004</v>
      </c>
      <c r="S4" s="6">
        <v>9.4178599999999992</v>
      </c>
      <c r="T4" s="4">
        <v>127</v>
      </c>
      <c r="U4" s="3">
        <v>43299</v>
      </c>
      <c r="V4" s="4">
        <v>0</v>
      </c>
      <c r="W4" s="5" t="s">
        <v>54</v>
      </c>
      <c r="X4" s="4" t="s">
        <v>32</v>
      </c>
      <c r="Y4" s="5" t="s">
        <v>33</v>
      </c>
      <c r="Z4" s="4" t="s">
        <v>41</v>
      </c>
      <c r="AA4" s="5" t="s">
        <v>42</v>
      </c>
      <c r="AB4" s="6">
        <v>0.1028724</v>
      </c>
      <c r="AD4" s="7"/>
      <c r="AF4" s="7"/>
      <c r="AG4" s="7"/>
    </row>
    <row r="5" spans="1:33" x14ac:dyDescent="0.2">
      <c r="A5" s="11">
        <v>3687</v>
      </c>
      <c r="B5" s="12" t="s">
        <v>31</v>
      </c>
      <c r="C5" s="12">
        <v>43300</v>
      </c>
      <c r="D5" s="4">
        <v>164</v>
      </c>
      <c r="E5" s="5" t="s">
        <v>45</v>
      </c>
      <c r="F5" s="4" t="s">
        <v>55</v>
      </c>
      <c r="G5" s="5" t="s">
        <v>56</v>
      </c>
      <c r="H5" s="4" t="str">
        <f>"000029"</f>
        <v>000029</v>
      </c>
      <c r="I5" s="3">
        <v>42909</v>
      </c>
      <c r="J5" s="4" t="str">
        <f>"000013"</f>
        <v>000013</v>
      </c>
      <c r="K5" s="3">
        <v>43273</v>
      </c>
      <c r="L5" s="4" t="str">
        <f>"000024"</f>
        <v>000024</v>
      </c>
      <c r="M5" s="3">
        <v>43273</v>
      </c>
      <c r="N5" s="4">
        <v>17</v>
      </c>
      <c r="O5" s="4" t="str">
        <f>"003751"</f>
        <v>003751</v>
      </c>
      <c r="P5" s="3">
        <v>43294</v>
      </c>
      <c r="Q5" s="6">
        <v>5.9880000000000004</v>
      </c>
      <c r="R5" s="6">
        <v>0.24740000000000001</v>
      </c>
      <c r="S5" s="6">
        <v>5.7405999999999997</v>
      </c>
      <c r="T5" s="4">
        <v>133</v>
      </c>
      <c r="U5" s="3">
        <v>43300</v>
      </c>
      <c r="V5" s="4">
        <v>9845643063</v>
      </c>
      <c r="W5" s="5" t="s">
        <v>57</v>
      </c>
      <c r="X5" s="4" t="s">
        <v>36</v>
      </c>
      <c r="Y5" s="5" t="s">
        <v>37</v>
      </c>
      <c r="Z5" s="4" t="s">
        <v>43</v>
      </c>
      <c r="AA5" s="5" t="s">
        <v>44</v>
      </c>
      <c r="AB5" s="6">
        <v>5.9880000000000003E-2</v>
      </c>
      <c r="AD5" s="7"/>
      <c r="AF5" s="7"/>
      <c r="AG5" s="7"/>
    </row>
    <row r="6" spans="1:33" x14ac:dyDescent="0.2">
      <c r="A6" s="11">
        <v>4012</v>
      </c>
      <c r="B6" s="12" t="s">
        <v>31</v>
      </c>
      <c r="C6" s="12">
        <v>43307</v>
      </c>
      <c r="D6" s="4">
        <v>164</v>
      </c>
      <c r="E6" s="5" t="s">
        <v>45</v>
      </c>
      <c r="F6" s="4" t="s">
        <v>58</v>
      </c>
      <c r="G6" s="5" t="s">
        <v>59</v>
      </c>
      <c r="H6" s="4" t="str">
        <f>"000019"</f>
        <v>000019</v>
      </c>
      <c r="I6" s="3">
        <v>42563</v>
      </c>
      <c r="J6" s="4" t="str">
        <f>"000097"</f>
        <v>000097</v>
      </c>
      <c r="K6" s="3">
        <v>42793</v>
      </c>
      <c r="L6" s="4" t="str">
        <f>"000282"</f>
        <v>000282</v>
      </c>
      <c r="M6" s="3">
        <v>42794</v>
      </c>
      <c r="N6" s="4">
        <v>16</v>
      </c>
      <c r="O6" s="4" t="str">
        <f>"003983"</f>
        <v>003983</v>
      </c>
      <c r="P6" s="3">
        <v>43300</v>
      </c>
      <c r="Q6" s="6">
        <v>8.9172600000000006</v>
      </c>
      <c r="R6" s="6">
        <v>0.65086999999999995</v>
      </c>
      <c r="S6" s="6">
        <v>8.2663899999999995</v>
      </c>
      <c r="T6" s="4">
        <v>142</v>
      </c>
      <c r="U6" s="3">
        <v>43307</v>
      </c>
      <c r="V6" s="4">
        <v>9035326044</v>
      </c>
      <c r="W6" s="5" t="s">
        <v>60</v>
      </c>
      <c r="X6" s="4" t="s">
        <v>29</v>
      </c>
      <c r="Y6" s="5" t="s">
        <v>30</v>
      </c>
      <c r="Z6" s="4" t="s">
        <v>43</v>
      </c>
      <c r="AA6" s="5" t="s">
        <v>44</v>
      </c>
      <c r="AB6" s="6">
        <v>8.9172600000000005E-2</v>
      </c>
      <c r="AD6" s="7"/>
      <c r="AF6" s="7"/>
      <c r="AG6" s="7"/>
    </row>
    <row r="7" spans="1:33" x14ac:dyDescent="0.2">
      <c r="A7" s="11">
        <v>4167</v>
      </c>
      <c r="B7" s="12" t="s">
        <v>31</v>
      </c>
      <c r="C7" s="12">
        <v>43308</v>
      </c>
      <c r="D7" s="4">
        <v>164</v>
      </c>
      <c r="E7" s="5" t="s">
        <v>45</v>
      </c>
      <c r="F7" s="4" t="s">
        <v>52</v>
      </c>
      <c r="G7" s="5" t="s">
        <v>53</v>
      </c>
      <c r="H7" s="4" t="str">
        <f>"000003"</f>
        <v>000003</v>
      </c>
      <c r="I7" s="3">
        <v>42930</v>
      </c>
      <c r="J7" s="4" t="str">
        <f>"000152"</f>
        <v>000152</v>
      </c>
      <c r="K7" s="3">
        <v>43186</v>
      </c>
      <c r="L7" s="4" t="str">
        <f>"000159"</f>
        <v>000159</v>
      </c>
      <c r="M7" s="3">
        <v>43187</v>
      </c>
      <c r="N7" s="4">
        <v>16</v>
      </c>
      <c r="O7" s="4" t="str">
        <f>"004315"</f>
        <v>004315</v>
      </c>
      <c r="P7" s="3">
        <v>43306</v>
      </c>
      <c r="Q7" s="6">
        <v>3.47282</v>
      </c>
      <c r="R7" s="6">
        <v>0.30958000000000002</v>
      </c>
      <c r="S7" s="6">
        <v>3.1632400000000001</v>
      </c>
      <c r="T7" s="4">
        <v>146</v>
      </c>
      <c r="U7" s="3">
        <v>43308</v>
      </c>
      <c r="V7" s="4">
        <v>0</v>
      </c>
      <c r="W7" s="5" t="s">
        <v>54</v>
      </c>
      <c r="X7" s="4" t="s">
        <v>32</v>
      </c>
      <c r="Y7" s="5" t="s">
        <v>33</v>
      </c>
      <c r="Z7" s="4" t="s">
        <v>41</v>
      </c>
      <c r="AA7" s="5" t="s">
        <v>42</v>
      </c>
      <c r="AB7" s="6">
        <v>3.4728200000000001E-2</v>
      </c>
      <c r="AD7" s="7"/>
      <c r="AF7" s="7"/>
      <c r="AG7" s="7"/>
    </row>
    <row r="8" spans="1:33" x14ac:dyDescent="0.2">
      <c r="A8" s="11">
        <v>4592</v>
      </c>
      <c r="B8" s="12" t="s">
        <v>28</v>
      </c>
      <c r="C8" s="12">
        <v>43318</v>
      </c>
      <c r="D8" s="4">
        <v>164</v>
      </c>
      <c r="E8" s="5" t="s">
        <v>45</v>
      </c>
      <c r="F8" s="4" t="s">
        <v>61</v>
      </c>
      <c r="G8" s="5" t="s">
        <v>62</v>
      </c>
      <c r="H8" s="4" t="str">
        <f>"000047"</f>
        <v>000047</v>
      </c>
      <c r="I8" s="3">
        <v>42424</v>
      </c>
      <c r="J8" s="4" t="str">
        <f>"000063"</f>
        <v>000063</v>
      </c>
      <c r="K8" s="3">
        <v>42793</v>
      </c>
      <c r="L8" s="4" t="str">
        <f>"000275"</f>
        <v>000275</v>
      </c>
      <c r="M8" s="3">
        <v>42794</v>
      </c>
      <c r="N8" s="4">
        <v>16</v>
      </c>
      <c r="O8" s="4" t="str">
        <f>"004664"</f>
        <v>004664</v>
      </c>
      <c r="P8" s="3">
        <v>43313</v>
      </c>
      <c r="Q8" s="6">
        <v>9.9849999999999994</v>
      </c>
      <c r="R8" s="6">
        <v>1.2811999999999999</v>
      </c>
      <c r="S8" s="6">
        <v>8.7037999999999993</v>
      </c>
      <c r="T8" s="4">
        <v>159</v>
      </c>
      <c r="U8" s="3">
        <v>43318</v>
      </c>
      <c r="V8" s="4">
        <v>9535252126</v>
      </c>
      <c r="W8" s="5" t="s">
        <v>63</v>
      </c>
      <c r="X8" s="4" t="s">
        <v>29</v>
      </c>
      <c r="Y8" s="5" t="s">
        <v>30</v>
      </c>
      <c r="Z8" s="4" t="s">
        <v>43</v>
      </c>
      <c r="AA8" s="5" t="s">
        <v>44</v>
      </c>
      <c r="AB8" s="6">
        <v>9.9849999999999994E-2</v>
      </c>
      <c r="AD8" s="7"/>
      <c r="AF8" s="7"/>
      <c r="AG8" s="7"/>
    </row>
    <row r="9" spans="1:33" x14ac:dyDescent="0.2">
      <c r="A9" s="11">
        <v>5325</v>
      </c>
      <c r="B9" s="12" t="s">
        <v>35</v>
      </c>
      <c r="C9" s="12">
        <v>43346</v>
      </c>
      <c r="D9" s="4">
        <v>164</v>
      </c>
      <c r="E9" s="5" t="s">
        <v>45</v>
      </c>
      <c r="F9" s="4" t="s">
        <v>64</v>
      </c>
      <c r="G9" s="5" t="s">
        <v>65</v>
      </c>
      <c r="H9" s="4" t="str">
        <f>"00002B"</f>
        <v>00002B</v>
      </c>
      <c r="I9" s="3">
        <v>42488</v>
      </c>
      <c r="J9" s="4" t="str">
        <f>"00058A"</f>
        <v>00058A</v>
      </c>
      <c r="K9" s="3">
        <v>42808</v>
      </c>
      <c r="L9" s="4" t="str">
        <f>"000283"</f>
        <v>000283</v>
      </c>
      <c r="M9" s="3">
        <v>42809</v>
      </c>
      <c r="N9" s="4">
        <v>16</v>
      </c>
      <c r="O9" s="4" t="str">
        <f>"005329"</f>
        <v>005329</v>
      </c>
      <c r="P9" s="3">
        <v>43333</v>
      </c>
      <c r="Q9" s="6">
        <v>9.84</v>
      </c>
      <c r="R9" s="6">
        <v>1.3876999999999999</v>
      </c>
      <c r="S9" s="6">
        <v>8.4522999999999993</v>
      </c>
      <c r="T9" s="4">
        <v>193</v>
      </c>
      <c r="U9" s="3">
        <v>43346</v>
      </c>
      <c r="V9" s="4">
        <v>9535252126</v>
      </c>
      <c r="W9" s="5" t="s">
        <v>66</v>
      </c>
      <c r="X9" s="4" t="s">
        <v>29</v>
      </c>
      <c r="Y9" s="5" t="s">
        <v>30</v>
      </c>
      <c r="Z9" s="4" t="s">
        <v>43</v>
      </c>
      <c r="AA9" s="5" t="s">
        <v>44</v>
      </c>
      <c r="AB9" s="6">
        <f t="shared" ref="AB9:AB19" si="0">Q9/100</f>
        <v>9.8400000000000001E-2</v>
      </c>
      <c r="AD9" s="7"/>
      <c r="AF9" s="7"/>
      <c r="AG9" s="7"/>
    </row>
    <row r="10" spans="1:33" x14ac:dyDescent="0.2">
      <c r="A10" s="11">
        <v>6259</v>
      </c>
      <c r="B10" s="12" t="s">
        <v>67</v>
      </c>
      <c r="C10" s="12">
        <v>43385</v>
      </c>
      <c r="D10" s="4">
        <v>164</v>
      </c>
      <c r="E10" s="5" t="s">
        <v>45</v>
      </c>
      <c r="F10" s="4" t="s">
        <v>68</v>
      </c>
      <c r="G10" s="5" t="s">
        <v>69</v>
      </c>
      <c r="H10" s="4" t="str">
        <f>"000019"</f>
        <v>000019</v>
      </c>
      <c r="I10" s="3">
        <v>41922</v>
      </c>
      <c r="J10" s="4" t="str">
        <f>"000076"</f>
        <v>000076</v>
      </c>
      <c r="K10" s="3">
        <v>42695</v>
      </c>
      <c r="L10" s="4" t="str">
        <f>"000244"</f>
        <v>000244</v>
      </c>
      <c r="M10" s="3">
        <v>42702</v>
      </c>
      <c r="N10" s="4">
        <v>14</v>
      </c>
      <c r="O10" s="4" t="str">
        <f>"006074"</f>
        <v>006074</v>
      </c>
      <c r="P10" s="3">
        <v>43374</v>
      </c>
      <c r="Q10" s="6">
        <v>9.4139999999999997</v>
      </c>
      <c r="R10" s="6">
        <v>0.7036</v>
      </c>
      <c r="S10" s="6">
        <v>8.7103999999999999</v>
      </c>
      <c r="T10" s="4">
        <v>231</v>
      </c>
      <c r="U10" s="3">
        <v>43385</v>
      </c>
      <c r="V10" s="4">
        <v>9480933423</v>
      </c>
      <c r="W10" s="5" t="s">
        <v>70</v>
      </c>
      <c r="X10" s="4" t="s">
        <v>29</v>
      </c>
      <c r="Y10" s="5" t="s">
        <v>30</v>
      </c>
      <c r="Z10" s="4" t="s">
        <v>43</v>
      </c>
      <c r="AA10" s="5" t="s">
        <v>44</v>
      </c>
      <c r="AB10" s="6">
        <f t="shared" si="0"/>
        <v>9.4140000000000001E-2</v>
      </c>
      <c r="AD10" s="7"/>
      <c r="AF10" s="7"/>
      <c r="AG10" s="7"/>
    </row>
    <row r="11" spans="1:33" x14ac:dyDescent="0.2">
      <c r="A11" s="11">
        <v>6634</v>
      </c>
      <c r="B11" s="12" t="s">
        <v>67</v>
      </c>
      <c r="C11" s="12">
        <v>43389</v>
      </c>
      <c r="D11" s="4">
        <v>164</v>
      </c>
      <c r="E11" s="5" t="s">
        <v>45</v>
      </c>
      <c r="F11" s="4" t="s">
        <v>71</v>
      </c>
      <c r="G11" s="5" t="s">
        <v>72</v>
      </c>
      <c r="H11" s="4" t="str">
        <f>"00040K"</f>
        <v>00040K</v>
      </c>
      <c r="I11" s="3">
        <v>42630</v>
      </c>
      <c r="J11" s="4" t="str">
        <f>"000008"</f>
        <v>000008</v>
      </c>
      <c r="K11" s="3">
        <v>43237</v>
      </c>
      <c r="L11" s="4" t="str">
        <f>"000011"</f>
        <v>000011</v>
      </c>
      <c r="M11" s="3">
        <v>43237</v>
      </c>
      <c r="N11" s="4">
        <v>16</v>
      </c>
      <c r="O11" s="4" t="str">
        <f>"006681"</f>
        <v>006681</v>
      </c>
      <c r="P11" s="3">
        <v>43388</v>
      </c>
      <c r="Q11" s="6">
        <v>25.015999999999998</v>
      </c>
      <c r="R11" s="6">
        <v>3.0348000000000002</v>
      </c>
      <c r="S11" s="6">
        <v>21.981200000000001</v>
      </c>
      <c r="T11" s="4">
        <v>235</v>
      </c>
      <c r="U11" s="3">
        <v>43389</v>
      </c>
      <c r="V11" s="4">
        <v>9164871884</v>
      </c>
      <c r="W11" s="5" t="s">
        <v>73</v>
      </c>
      <c r="X11" s="4" t="s">
        <v>74</v>
      </c>
      <c r="Y11" s="5" t="s">
        <v>75</v>
      </c>
      <c r="Z11" s="4" t="s">
        <v>43</v>
      </c>
      <c r="AA11" s="5" t="s">
        <v>44</v>
      </c>
      <c r="AB11" s="6">
        <f t="shared" si="0"/>
        <v>0.25015999999999999</v>
      </c>
      <c r="AD11" s="7"/>
      <c r="AF11" s="7"/>
      <c r="AG11" s="7"/>
    </row>
    <row r="12" spans="1:33" x14ac:dyDescent="0.2">
      <c r="A12" s="11">
        <v>6817</v>
      </c>
      <c r="B12" s="12" t="s">
        <v>67</v>
      </c>
      <c r="C12" s="12">
        <v>43396</v>
      </c>
      <c r="D12" s="4">
        <v>164</v>
      </c>
      <c r="E12" s="5" t="s">
        <v>45</v>
      </c>
      <c r="F12" s="4" t="s">
        <v>76</v>
      </c>
      <c r="G12" s="5" t="s">
        <v>77</v>
      </c>
      <c r="H12" s="4" t="str">
        <f>"000004"</f>
        <v>000004</v>
      </c>
      <c r="I12" s="3">
        <v>43281</v>
      </c>
      <c r="J12" s="4" t="str">
        <f>"000021"</f>
        <v>000021</v>
      </c>
      <c r="K12" s="3">
        <v>43190</v>
      </c>
      <c r="L12" s="4" t="str">
        <f>"000038"</f>
        <v>000038</v>
      </c>
      <c r="M12" s="3">
        <v>43281</v>
      </c>
      <c r="N12" s="4">
        <v>16</v>
      </c>
      <c r="O12" s="4" t="str">
        <f>"006882"</f>
        <v>006882</v>
      </c>
      <c r="P12" s="3">
        <v>43393</v>
      </c>
      <c r="Q12" s="6">
        <v>27.585000000000001</v>
      </c>
      <c r="R12" s="6">
        <v>2.1452</v>
      </c>
      <c r="S12" s="6">
        <v>25.439800000000002</v>
      </c>
      <c r="T12" s="4">
        <v>246</v>
      </c>
      <c r="U12" s="3">
        <v>43396</v>
      </c>
      <c r="V12" s="4">
        <v>9164871884</v>
      </c>
      <c r="W12" s="5" t="s">
        <v>73</v>
      </c>
      <c r="X12" s="4" t="s">
        <v>74</v>
      </c>
      <c r="Y12" s="5" t="s">
        <v>75</v>
      </c>
      <c r="Z12" s="4" t="s">
        <v>43</v>
      </c>
      <c r="AA12" s="5" t="s">
        <v>44</v>
      </c>
      <c r="AB12" s="6">
        <f t="shared" si="0"/>
        <v>0.27584999999999998</v>
      </c>
      <c r="AD12" s="7"/>
      <c r="AF12" s="7"/>
      <c r="AG12" s="7"/>
    </row>
    <row r="13" spans="1:33" x14ac:dyDescent="0.2">
      <c r="A13" s="11">
        <v>7274</v>
      </c>
      <c r="B13" s="12" t="s">
        <v>78</v>
      </c>
      <c r="C13" s="12">
        <v>43420</v>
      </c>
      <c r="D13" s="4">
        <v>164</v>
      </c>
      <c r="E13" s="5" t="s">
        <v>45</v>
      </c>
      <c r="F13" s="4" t="s">
        <v>79</v>
      </c>
      <c r="G13" s="5" t="s">
        <v>80</v>
      </c>
      <c r="H13" s="4" t="str">
        <f>"000063"</f>
        <v>000063</v>
      </c>
      <c r="I13" s="3">
        <v>42814</v>
      </c>
      <c r="J13" s="4" t="str">
        <f>"000025"</f>
        <v>000025</v>
      </c>
      <c r="K13" s="3">
        <v>42885</v>
      </c>
      <c r="L13" s="4" t="str">
        <f>"000042"</f>
        <v>000042</v>
      </c>
      <c r="M13" s="3">
        <v>42885</v>
      </c>
      <c r="N13" s="4">
        <v>17</v>
      </c>
      <c r="O13" s="4" t="str">
        <f>"007292"</f>
        <v>007292</v>
      </c>
      <c r="P13" s="3">
        <v>43407</v>
      </c>
      <c r="Q13" s="6">
        <v>18.364999999999998</v>
      </c>
      <c r="R13" s="6">
        <v>1.3836999999999999</v>
      </c>
      <c r="S13" s="6">
        <v>16.981300000000001</v>
      </c>
      <c r="T13" s="4">
        <v>266</v>
      </c>
      <c r="U13" s="3">
        <v>43420</v>
      </c>
      <c r="V13" s="4">
        <v>9448255086</v>
      </c>
      <c r="W13" s="5" t="s">
        <v>81</v>
      </c>
      <c r="X13" s="4" t="s">
        <v>29</v>
      </c>
      <c r="Y13" s="5" t="s">
        <v>30</v>
      </c>
      <c r="Z13" s="4" t="s">
        <v>43</v>
      </c>
      <c r="AA13" s="5" t="s">
        <v>44</v>
      </c>
      <c r="AB13" s="6">
        <f t="shared" si="0"/>
        <v>0.18364999999999998</v>
      </c>
      <c r="AD13" s="7"/>
      <c r="AF13" s="7"/>
      <c r="AG13" s="7"/>
    </row>
    <row r="14" spans="1:33" x14ac:dyDescent="0.2">
      <c r="A14" s="11">
        <v>7356</v>
      </c>
      <c r="B14" s="12" t="s">
        <v>78</v>
      </c>
      <c r="C14" s="12">
        <v>43424</v>
      </c>
      <c r="D14" s="4">
        <v>164</v>
      </c>
      <c r="E14" s="5" t="s">
        <v>45</v>
      </c>
      <c r="F14" s="4" t="s">
        <v>82</v>
      </c>
      <c r="G14" s="5" t="s">
        <v>83</v>
      </c>
      <c r="H14" s="4" t="str">
        <f>"001645"</f>
        <v>001645</v>
      </c>
      <c r="I14" s="3">
        <v>42774</v>
      </c>
      <c r="J14" s="4" t="str">
        <f>"000016"</f>
        <v>000016</v>
      </c>
      <c r="K14" s="3">
        <v>43162</v>
      </c>
      <c r="L14" s="4" t="str">
        <f>"000036"</f>
        <v>000036</v>
      </c>
      <c r="M14" s="3">
        <v>43186</v>
      </c>
      <c r="N14" s="4">
        <v>17</v>
      </c>
      <c r="O14" s="4" t="str">
        <f>"007299"</f>
        <v>007299</v>
      </c>
      <c r="P14" s="3">
        <v>43417</v>
      </c>
      <c r="Q14" s="6">
        <v>16.22</v>
      </c>
      <c r="R14" s="6">
        <v>1.9609000000000001</v>
      </c>
      <c r="S14" s="6">
        <v>14.2591</v>
      </c>
      <c r="T14" s="4">
        <v>271</v>
      </c>
      <c r="U14" s="3">
        <v>43424</v>
      </c>
      <c r="V14" s="4">
        <v>9448026974</v>
      </c>
      <c r="W14" s="5" t="s">
        <v>84</v>
      </c>
      <c r="X14" s="4" t="s">
        <v>29</v>
      </c>
      <c r="Y14" s="5" t="s">
        <v>30</v>
      </c>
      <c r="Z14" s="4" t="s">
        <v>43</v>
      </c>
      <c r="AA14" s="5" t="s">
        <v>44</v>
      </c>
      <c r="AB14" s="6">
        <f t="shared" si="0"/>
        <v>0.16219999999999998</v>
      </c>
      <c r="AD14" s="7"/>
      <c r="AF14" s="7"/>
      <c r="AG14" s="7"/>
    </row>
    <row r="15" spans="1:33" x14ac:dyDescent="0.2">
      <c r="A15" s="11">
        <v>7442</v>
      </c>
      <c r="B15" s="12" t="s">
        <v>78</v>
      </c>
      <c r="C15" s="12">
        <v>43432</v>
      </c>
      <c r="D15" s="4">
        <v>164</v>
      </c>
      <c r="E15" s="5" t="s">
        <v>45</v>
      </c>
      <c r="F15" s="4" t="s">
        <v>85</v>
      </c>
      <c r="G15" s="5" t="s">
        <v>86</v>
      </c>
      <c r="H15" s="4" t="str">
        <f>"00 119"</f>
        <v>00 119</v>
      </c>
      <c r="I15" s="3">
        <v>42667</v>
      </c>
      <c r="J15" s="4" t="str">
        <f>"000009"</f>
        <v>000009</v>
      </c>
      <c r="K15" s="3">
        <v>43003</v>
      </c>
      <c r="L15" s="4" t="str">
        <f>"000015"</f>
        <v>000015</v>
      </c>
      <c r="M15" s="3">
        <v>43005</v>
      </c>
      <c r="N15" s="4">
        <v>17</v>
      </c>
      <c r="O15" s="4" t="str">
        <f>"007483"</f>
        <v>007483</v>
      </c>
      <c r="P15" s="3">
        <v>43424</v>
      </c>
      <c r="Q15" s="6">
        <v>49.976999999999997</v>
      </c>
      <c r="R15" s="6">
        <v>7.49688</v>
      </c>
      <c r="S15" s="6">
        <v>42.480119999999999</v>
      </c>
      <c r="T15" s="4">
        <v>278</v>
      </c>
      <c r="U15" s="3">
        <v>43432</v>
      </c>
      <c r="V15" s="4">
        <v>9886193667</v>
      </c>
      <c r="W15" s="5" t="s">
        <v>87</v>
      </c>
      <c r="X15" s="4" t="s">
        <v>88</v>
      </c>
      <c r="Y15" s="5" t="s">
        <v>89</v>
      </c>
      <c r="Z15" s="4" t="s">
        <v>90</v>
      </c>
      <c r="AA15" s="5" t="s">
        <v>91</v>
      </c>
      <c r="AB15" s="6">
        <f t="shared" si="0"/>
        <v>0.49976999999999999</v>
      </c>
      <c r="AD15" s="7"/>
      <c r="AF15" s="7"/>
      <c r="AG15" s="7"/>
    </row>
    <row r="16" spans="1:33" x14ac:dyDescent="0.2">
      <c r="A16" s="11">
        <v>7591</v>
      </c>
      <c r="B16" s="12" t="s">
        <v>92</v>
      </c>
      <c r="C16" s="12">
        <v>43437</v>
      </c>
      <c r="D16" s="4">
        <v>164</v>
      </c>
      <c r="E16" s="5" t="s">
        <v>45</v>
      </c>
      <c r="F16" s="4" t="s">
        <v>93</v>
      </c>
      <c r="G16" s="5" t="s">
        <v>94</v>
      </c>
      <c r="H16" s="4" t="str">
        <f>"00002A"</f>
        <v>00002A</v>
      </c>
      <c r="I16" s="3">
        <v>42545</v>
      </c>
      <c r="J16" s="4" t="str">
        <f>"000113"</f>
        <v>000113</v>
      </c>
      <c r="K16" s="3">
        <v>42853</v>
      </c>
      <c r="L16" s="4" t="str">
        <f>"000002"</f>
        <v>000002</v>
      </c>
      <c r="M16" s="3">
        <v>42853</v>
      </c>
      <c r="N16" s="4">
        <v>16</v>
      </c>
      <c r="O16" s="4" t="str">
        <f>"007434"</f>
        <v>007434</v>
      </c>
      <c r="P16" s="3">
        <v>43421</v>
      </c>
      <c r="Q16" s="6">
        <v>4.9980000000000002</v>
      </c>
      <c r="R16" s="6">
        <v>0.75970000000000004</v>
      </c>
      <c r="S16" s="6">
        <v>4.2382999999999997</v>
      </c>
      <c r="T16" s="4">
        <v>279</v>
      </c>
      <c r="U16" s="3">
        <v>43437</v>
      </c>
      <c r="V16" s="4">
        <v>9448026974</v>
      </c>
      <c r="W16" s="5" t="s">
        <v>95</v>
      </c>
      <c r="X16" s="4" t="s">
        <v>29</v>
      </c>
      <c r="Y16" s="5" t="s">
        <v>30</v>
      </c>
      <c r="Z16" s="4" t="s">
        <v>43</v>
      </c>
      <c r="AA16" s="5" t="s">
        <v>44</v>
      </c>
      <c r="AB16" s="6">
        <f t="shared" si="0"/>
        <v>4.9980000000000004E-2</v>
      </c>
      <c r="AD16" s="7"/>
      <c r="AF16" s="7"/>
      <c r="AG16" s="7"/>
    </row>
    <row r="17" spans="1:33" x14ac:dyDescent="0.2">
      <c r="A17" s="11">
        <v>7592</v>
      </c>
      <c r="B17" s="12" t="s">
        <v>92</v>
      </c>
      <c r="C17" s="12">
        <v>43437</v>
      </c>
      <c r="D17" s="4">
        <v>164</v>
      </c>
      <c r="E17" s="5" t="s">
        <v>45</v>
      </c>
      <c r="F17" s="4" t="s">
        <v>96</v>
      </c>
      <c r="G17" s="5" t="s">
        <v>97</v>
      </c>
      <c r="H17" s="4" t="str">
        <f>"000061"</f>
        <v>000061</v>
      </c>
      <c r="I17" s="3">
        <v>42812</v>
      </c>
      <c r="J17" s="4" t="str">
        <f>"000012"</f>
        <v>000012</v>
      </c>
      <c r="K17" s="3">
        <v>42885</v>
      </c>
      <c r="L17" s="4" t="str">
        <f>"000038"</f>
        <v>000038</v>
      </c>
      <c r="M17" s="3">
        <v>42886</v>
      </c>
      <c r="N17" s="4">
        <v>17</v>
      </c>
      <c r="O17" s="4" t="str">
        <f>"007436"</f>
        <v>007436</v>
      </c>
      <c r="P17" s="3">
        <v>43421</v>
      </c>
      <c r="Q17" s="6">
        <v>9.4450000000000003</v>
      </c>
      <c r="R17" s="6">
        <v>0.84260000000000002</v>
      </c>
      <c r="S17" s="6">
        <v>8.6023999999999994</v>
      </c>
      <c r="T17" s="4">
        <v>279</v>
      </c>
      <c r="U17" s="3">
        <v>43437</v>
      </c>
      <c r="V17" s="4">
        <v>9448026974</v>
      </c>
      <c r="W17" s="5" t="s">
        <v>98</v>
      </c>
      <c r="X17" s="4" t="s">
        <v>29</v>
      </c>
      <c r="Y17" s="5" t="s">
        <v>30</v>
      </c>
      <c r="Z17" s="4" t="s">
        <v>43</v>
      </c>
      <c r="AA17" s="5" t="s">
        <v>44</v>
      </c>
      <c r="AB17" s="6">
        <f t="shared" si="0"/>
        <v>9.4450000000000006E-2</v>
      </c>
      <c r="AD17" s="7"/>
      <c r="AF17" s="7"/>
      <c r="AG17" s="7"/>
    </row>
    <row r="18" spans="1:33" x14ac:dyDescent="0.2">
      <c r="A18" s="11">
        <v>7801</v>
      </c>
      <c r="B18" s="12" t="s">
        <v>92</v>
      </c>
      <c r="C18" s="12">
        <v>43448</v>
      </c>
      <c r="D18" s="4">
        <v>164</v>
      </c>
      <c r="E18" s="5" t="s">
        <v>45</v>
      </c>
      <c r="F18" s="4" t="s">
        <v>99</v>
      </c>
      <c r="G18" s="5" t="s">
        <v>100</v>
      </c>
      <c r="H18" s="4" t="str">
        <f>"000041"</f>
        <v>000041</v>
      </c>
      <c r="I18" s="3">
        <v>43298</v>
      </c>
      <c r="J18" s="4" t="str">
        <f>"000039"</f>
        <v>000039</v>
      </c>
      <c r="K18" s="3">
        <v>43389</v>
      </c>
      <c r="L18" s="4" t="str">
        <f>"000105"</f>
        <v>000105</v>
      </c>
      <c r="M18" s="3">
        <v>43402</v>
      </c>
      <c r="N18" s="4">
        <v>18</v>
      </c>
      <c r="O18" s="4" t="str">
        <f>"007960"</f>
        <v>007960</v>
      </c>
      <c r="P18" s="3">
        <v>43447</v>
      </c>
      <c r="Q18" s="6">
        <v>28.466000000000001</v>
      </c>
      <c r="R18" s="6">
        <v>3.5207999999999999</v>
      </c>
      <c r="S18" s="6">
        <v>24.9452</v>
      </c>
      <c r="T18" s="4">
        <v>290</v>
      </c>
      <c r="U18" s="3">
        <v>43448</v>
      </c>
      <c r="V18" s="4">
        <v>9448493618</v>
      </c>
      <c r="W18" s="5" t="s">
        <v>101</v>
      </c>
      <c r="X18" s="4" t="s">
        <v>102</v>
      </c>
      <c r="Y18" s="5" t="s">
        <v>103</v>
      </c>
      <c r="Z18" s="4" t="s">
        <v>43</v>
      </c>
      <c r="AA18" s="5" t="s">
        <v>44</v>
      </c>
      <c r="AB18" s="6">
        <f t="shared" si="0"/>
        <v>0.28466000000000002</v>
      </c>
      <c r="AD18" s="7"/>
      <c r="AF18" s="7"/>
      <c r="AG18" s="7"/>
    </row>
    <row r="19" spans="1:33" x14ac:dyDescent="0.2">
      <c r="A19" s="11">
        <v>8066</v>
      </c>
      <c r="B19" s="12" t="s">
        <v>92</v>
      </c>
      <c r="C19" s="12">
        <v>43455</v>
      </c>
      <c r="D19" s="4">
        <v>164</v>
      </c>
      <c r="E19" s="5" t="s">
        <v>45</v>
      </c>
      <c r="F19" s="4" t="s">
        <v>104</v>
      </c>
      <c r="G19" s="5" t="s">
        <v>105</v>
      </c>
      <c r="H19" s="4" t="str">
        <f>"000048"</f>
        <v>000048</v>
      </c>
      <c r="I19" s="3">
        <v>42424</v>
      </c>
      <c r="J19" s="4" t="str">
        <f>"000070"</f>
        <v>000070</v>
      </c>
      <c r="K19" s="3">
        <v>42870</v>
      </c>
      <c r="L19" s="4" t="str">
        <f>"000016"</f>
        <v>000016</v>
      </c>
      <c r="M19" s="3">
        <v>42871</v>
      </c>
      <c r="N19" s="4">
        <v>16</v>
      </c>
      <c r="O19" s="4" t="str">
        <f>"007815"</f>
        <v>007815</v>
      </c>
      <c r="P19" s="3">
        <v>43444</v>
      </c>
      <c r="Q19" s="6">
        <v>9.3000000000000007</v>
      </c>
      <c r="R19" s="6">
        <v>1.1896</v>
      </c>
      <c r="S19" s="6">
        <v>8.1104000000000003</v>
      </c>
      <c r="T19" s="4">
        <v>301</v>
      </c>
      <c r="U19" s="3">
        <v>43455</v>
      </c>
      <c r="V19" s="4">
        <v>9008994499</v>
      </c>
      <c r="W19" s="5" t="s">
        <v>106</v>
      </c>
      <c r="X19" s="4" t="s">
        <v>29</v>
      </c>
      <c r="Y19" s="5" t="s">
        <v>30</v>
      </c>
      <c r="Z19" s="4" t="s">
        <v>43</v>
      </c>
      <c r="AA19" s="5" t="s">
        <v>44</v>
      </c>
      <c r="AB19" s="6">
        <f t="shared" si="0"/>
        <v>9.3000000000000013E-2</v>
      </c>
      <c r="AD19" s="7"/>
      <c r="AF19" s="7"/>
      <c r="AG1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2019-01-17T14:53:32Z</dcterms:modified>
</cp:coreProperties>
</file>