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1" l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<sst xmlns="http://schemas.openxmlformats.org/spreadsheetml/2006/main" count="345" uniqueCount="128">
  <si>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</si>
  <si>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</si>
  <si>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</si>
  <si>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</si>
  <si>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</si>
  <si>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</si>
  <si>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</si>
  <si>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</si>
  <si>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</si>
  <si>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</si>
  <si>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</si>
  <si>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</si>
  <si>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</si>
  <si>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</si>
  <si>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</si>
  <si>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</si>
  <si>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</si>
  <si>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</si>
  <si>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</si>
  <si>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</si>
  <si>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</si>
  <si>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</si>
  <si>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</si>
  <si>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</si>
  <si>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</si>
  <si>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</si>
  <si>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</si>
  <si>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</si>
  <si>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</si>
  <si>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</si>
  <si>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</si>
  <si>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</si>
  <si>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</si>
  <si>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</si>
  <si>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</si>
  <si>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</si>
  <si>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</si>
  <si>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</si>
  <si>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</si>
  <si>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</si>
  <si>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</si>
  <si>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</si>
  <si>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</si>
  <si>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June</t>
  </si>
  <si>
    <t>P3158</t>
  </si>
  <si>
    <t>SIP Infrastructure Project works</t>
  </si>
  <si>
    <t>P0190</t>
  </si>
  <si>
    <t>Works sanctioned by Hon Mayor</t>
  </si>
  <si>
    <t>Executive Engineer, KRIDL</t>
  </si>
  <si>
    <t>P2434</t>
  </si>
  <si>
    <t>Development works for Bangalore City</t>
  </si>
  <si>
    <t>17-</t>
  </si>
  <si>
    <t>ddo258</t>
  </si>
  <si>
    <t xml:space="preserve"> Executive Engineer Electrical South Zone</t>
  </si>
  <si>
    <t>ddo422</t>
  </si>
  <si>
    <t xml:space="preserve"> Executive Engineer Project - South Zone</t>
  </si>
  <si>
    <t>M/S Venkateshwara Electricals</t>
  </si>
  <si>
    <t>ddo269</t>
  </si>
  <si>
    <t xml:space="preserve"> Assistant Executive Engineer Padmanabha Nagar South Zone</t>
  </si>
  <si>
    <t>Ganesh Mandir Ward</t>
  </si>
  <si>
    <t>165-17-000044</t>
  </si>
  <si>
    <t>Consultancy services for preparation of DPR for the work of Improvements to drain footpath and asphalting to selected Arterial, sub arterial roads and other connecting roads in south zone 2016-17 package no 14</t>
  </si>
  <si>
    <t>B M RANGEGOWDA</t>
  </si>
  <si>
    <t>165-16-000004</t>
  </si>
  <si>
    <t>Repairs to Ward office building at 8th B main 17th B cross BSK 2nd stage in Ward No 165</t>
  </si>
  <si>
    <t>K. Ramachandra</t>
  </si>
  <si>
    <t>ddo490</t>
  </si>
  <si>
    <t xml:space="preserve"> Assistant Executive Engineer Banashankari South Zone</t>
  </si>
  <si>
    <t>165-17-000055</t>
  </si>
  <si>
    <t>Providing CC Camera at Garbage Block Spots in ward no 165</t>
  </si>
  <si>
    <t>T.Rajanna (M/s. Power Mac)</t>
  </si>
  <si>
    <t>165-18-000002</t>
  </si>
  <si>
    <t>Providing Park lights in ward no 165</t>
  </si>
  <si>
    <t>165-18-000001</t>
  </si>
  <si>
    <t>Providing LED lights in ward no 165</t>
  </si>
  <si>
    <t>165-16-000020</t>
  </si>
  <si>
    <t>Construction and Improvements of New Park in Vacant land site behind ward office building 8th B main B.S.K.2nd stage ward.165</t>
  </si>
  <si>
    <t>165-17-000006</t>
  </si>
  <si>
    <t>Providing path way and lithting system to Banagiri nagar park and street light fittings in ward no 165</t>
  </si>
  <si>
    <t>165-14-000013</t>
  </si>
  <si>
    <t>Providing cement concrete road to 8th cross CT Bed (SWD parallel road) from CH.250.00mtr to 550.00 mtr BSK 2nd stage surrounding in Ward NO 165</t>
  </si>
  <si>
    <t>TECHNICAL MANAGER (3), KRIDL</t>
  </si>
  <si>
    <t>165-13-000016</t>
  </si>
  <si>
    <t>Improvements to Kreeda Kendra Play Ground BSK 2nd stage in ward no 165</t>
  </si>
  <si>
    <t>Technical Manager</t>
  </si>
  <si>
    <t>165-16-000002</t>
  </si>
  <si>
    <t>Maintanance of Drains and Roads in Ward Jurisdiction in Ward No.165</t>
  </si>
  <si>
    <t>V. Dhananjaya</t>
  </si>
  <si>
    <t>165-16-000005</t>
  </si>
  <si>
    <t>Repairs and Providing Name boards in Jurisdiction in Ward No 165</t>
  </si>
  <si>
    <t>165-18-000016</t>
  </si>
  <si>
    <t>Improvements to drain and CC road, 7th main, papaiah garden in ward no 165</t>
  </si>
  <si>
    <t>165-18-000017</t>
  </si>
  <si>
    <t>Improvements to drain and CC road, Raghavendra colony in ward no 165 Ganesh Mandir</t>
  </si>
  <si>
    <t>165-17-000002</t>
  </si>
  <si>
    <t>Providing Children play equipments and other development works in Brindavanapark in ward no 165</t>
  </si>
  <si>
    <t>165-17-000003</t>
  </si>
  <si>
    <t>Development of Vana ranga park and Ashokla park in ward no 165</t>
  </si>
  <si>
    <t>165-17-000004</t>
  </si>
  <si>
    <t>Development of Vishweswariah park and Banagirinagara park in ward no 165</t>
  </si>
  <si>
    <t>165-16-000001</t>
  </si>
  <si>
    <t>Operation and Maintenance of Street Lighting System in Ward No.165 Package S-5 of South Zone</t>
  </si>
  <si>
    <t>165-17-000043</t>
  </si>
  <si>
    <t xml:space="preserve">Providing and fixing of LED Street lights in Ward No 165 in Padmanabnagar Division </t>
  </si>
  <si>
    <t>M/S SMG Electricals (A C Ramesh)</t>
  </si>
  <si>
    <t>165-17-000005</t>
  </si>
  <si>
    <t>Providing Sound System and lightings to park in ward no 165</t>
  </si>
  <si>
    <t>The Technical Manager -3</t>
  </si>
  <si>
    <t>165-17-000001</t>
  </si>
  <si>
    <t>Providing Children play equipments and other development works in DVG park in ward no 165</t>
  </si>
  <si>
    <t>October</t>
  </si>
  <si>
    <t>165-17-000024</t>
  </si>
  <si>
    <t>Improvements to Drains at 28th main from 24th cross to 25th cross of BSK 2nd stage in Ward No.165</t>
  </si>
  <si>
    <t>K M RAKESH</t>
  </si>
  <si>
    <t>165-17-000021</t>
  </si>
  <si>
    <t>Improvements to Drains at 24th cross(Southern side) from 23rd main to 30th main of BSK 2nd stage in Ward No.165</t>
  </si>
  <si>
    <t>165-17-000028</t>
  </si>
  <si>
    <t>Construction of Drain at 18th cross and 17th B cross from 9th main of BSK 2nd stage in Ward No 165</t>
  </si>
  <si>
    <t>RAMA V</t>
  </si>
  <si>
    <t>165-17-000023</t>
  </si>
  <si>
    <t>Improvements to Drains at 27th main from 24th cross to 26th cross and  26th main from 24th cross to 27th cross of BSK 2nd stage in Ward No.165</t>
  </si>
  <si>
    <t>K S SRINIVASAN</t>
  </si>
  <si>
    <t>165-17-000022</t>
  </si>
  <si>
    <t>Improvements to Drains at 23rd main W/side from 27th cross to 24th cross of BSK 2nd stage in Ward No.165</t>
  </si>
  <si>
    <t>165-16-000003</t>
  </si>
  <si>
    <t>Providing Pot Holes filling in Ward No.165</t>
  </si>
  <si>
    <t>S. Satish</t>
  </si>
  <si>
    <t>M/S CIVI EXPERTS CONSULTANTS &amp; TESTING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</si>
</sst>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sqref="A1:XFD36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271</v>
      </c>
      <c r="B2" s="12" t="s">
        <v>28</v>
      </c>
      <c r="C2" s="12">
        <v>43196</v>
      </c>
      <c r="D2" s="4">
        <v>165</v>
      </c>
      <c r="E2" s="5" t="s">
        <v>59</v>
      </c>
      <c r="F2" s="4" t="s">
        <v>60</v>
      </c>
      <c r="G2" s="5" t="s">
        <v>61</v>
      </c>
      <c r="H2" s="4" t="str">
        <f>"000010"</f>
        <v>000010</v>
      </c>
      <c r="I2" s="3">
        <v>42978</v>
      </c>
      <c r="J2" s="4" t="str">
        <f>"000011"</f>
        <v>000011</v>
      </c>
      <c r="K2" s="3">
        <v>42978</v>
      </c>
      <c r="L2" s="4" t="str">
        <f>"000015"</f>
        <v>000015</v>
      </c>
      <c r="M2" s="3">
        <v>42978</v>
      </c>
      <c r="N2" s="4">
        <v>17</v>
      </c>
      <c r="O2" s="4" t="str">
        <f>"007147"</f>
        <v>007147</v>
      </c>
      <c r="P2" s="3">
        <v>43038</v>
      </c>
      <c r="Q2" s="6">
        <v>255.00370000000001</v>
      </c>
      <c r="R2" s="6">
        <v>7.3037000000000001</v>
      </c>
      <c r="S2" s="6">
        <v>247.7</v>
      </c>
      <c r="T2" s="4">
        <v>7</v>
      </c>
      <c r="U2" s="3">
        <v>43196</v>
      </c>
      <c r="V2" s="4">
        <v>9986985966</v>
      </c>
      <c r="W2" s="5" t="s">
        <v>62</v>
      </c>
      <c r="X2" s="4" t="s">
        <v>44</v>
      </c>
      <c r="Y2" s="5" t="s">
        <v>45</v>
      </c>
      <c r="Z2" s="4" t="s">
        <v>57</v>
      </c>
      <c r="AA2" s="5" t="s">
        <v>58</v>
      </c>
      <c r="AB2" s="6">
        <v>2.5500370000000001</v>
      </c>
      <c r="AD2" s="7"/>
      <c r="AF2" s="7"/>
      <c r="AG2" s="7"/>
    </row>
    <row r="3" spans="1:33" x14ac:dyDescent="0.2">
      <c r="A3" s="11">
        <v>442</v>
      </c>
      <c r="B3" s="12" t="s">
        <v>28</v>
      </c>
      <c r="C3" s="12">
        <v>43200</v>
      </c>
      <c r="D3" s="4">
        <v>165</v>
      </c>
      <c r="E3" s="5" t="s">
        <v>59</v>
      </c>
      <c r="F3" s="4" t="s">
        <v>63</v>
      </c>
      <c r="G3" s="5" t="s">
        <v>64</v>
      </c>
      <c r="H3" s="4" t="str">
        <f>"000073"</f>
        <v>000073</v>
      </c>
      <c r="I3" s="3">
        <v>42404</v>
      </c>
      <c r="J3" s="4" t="str">
        <f>"000036"</f>
        <v>000036</v>
      </c>
      <c r="K3" s="3">
        <v>42578</v>
      </c>
      <c r="L3" s="4" t="str">
        <f>"000197"</f>
        <v>000197</v>
      </c>
      <c r="M3" s="3">
        <v>42580</v>
      </c>
      <c r="N3" s="4">
        <v>16</v>
      </c>
      <c r="O3" s="4" t="str">
        <f>"011039"</f>
        <v>011039</v>
      </c>
      <c r="P3" s="3">
        <v>43187</v>
      </c>
      <c r="Q3" s="6">
        <v>5.8023400000000001</v>
      </c>
      <c r="R3" s="6">
        <v>0.70633999999999997</v>
      </c>
      <c r="S3" s="6">
        <v>5.0960000000000001</v>
      </c>
      <c r="T3" s="4">
        <v>9</v>
      </c>
      <c r="U3" s="3">
        <v>43200</v>
      </c>
      <c r="V3" s="4">
        <v>9448491166</v>
      </c>
      <c r="W3" s="5" t="s">
        <v>65</v>
      </c>
      <c r="X3" s="4" t="s">
        <v>30</v>
      </c>
      <c r="Y3" s="5" t="s">
        <v>31</v>
      </c>
      <c r="Z3" s="4" t="s">
        <v>66</v>
      </c>
      <c r="AA3" s="5" t="s">
        <v>67</v>
      </c>
      <c r="AB3" s="6">
        <v>5.8023400000000003E-2</v>
      </c>
      <c r="AD3" s="7"/>
      <c r="AF3" s="7"/>
      <c r="AG3" s="7"/>
    </row>
    <row r="4" spans="1:33" x14ac:dyDescent="0.2">
      <c r="A4" s="11">
        <v>443</v>
      </c>
      <c r="B4" s="12" t="s">
        <v>28</v>
      </c>
      <c r="C4" s="12">
        <v>43200</v>
      </c>
      <c r="D4" s="4">
        <v>165</v>
      </c>
      <c r="E4" s="5" t="s">
        <v>59</v>
      </c>
      <c r="F4" s="4" t="s">
        <v>68</v>
      </c>
      <c r="G4" s="5" t="s">
        <v>69</v>
      </c>
      <c r="H4" s="4" t="str">
        <f>"000192"</f>
        <v>000192</v>
      </c>
      <c r="I4" s="3">
        <v>43176</v>
      </c>
      <c r="J4" s="4" t="str">
        <f>"000125"</f>
        <v>000125</v>
      </c>
      <c r="K4" s="3">
        <v>43180</v>
      </c>
      <c r="L4" s="4" t="str">
        <f>"000126"</f>
        <v>000126</v>
      </c>
      <c r="M4" s="3">
        <v>43180</v>
      </c>
      <c r="N4" s="4">
        <v>17</v>
      </c>
      <c r="O4" s="4" t="str">
        <f>"000429"</f>
        <v>000429</v>
      </c>
      <c r="P4" s="3">
        <v>43199</v>
      </c>
      <c r="Q4" s="6">
        <v>9.7180999999999997</v>
      </c>
      <c r="R4" s="6">
        <v>0.30125000000000002</v>
      </c>
      <c r="S4" s="6">
        <v>9.4168500000000002</v>
      </c>
      <c r="T4" s="4">
        <v>13</v>
      </c>
      <c r="U4" s="3">
        <v>43200</v>
      </c>
      <c r="V4" s="4">
        <v>0</v>
      </c>
      <c r="W4" s="5" t="s">
        <v>70</v>
      </c>
      <c r="X4" s="4" t="s">
        <v>38</v>
      </c>
      <c r="Y4" s="5" t="s">
        <v>39</v>
      </c>
      <c r="Z4" s="4" t="s">
        <v>52</v>
      </c>
      <c r="AA4" s="5" t="s">
        <v>53</v>
      </c>
      <c r="AB4" s="6">
        <v>9.7181000000000003E-2</v>
      </c>
      <c r="AD4" s="7"/>
      <c r="AF4" s="7"/>
      <c r="AG4" s="7"/>
    </row>
    <row r="5" spans="1:33" x14ac:dyDescent="0.2">
      <c r="A5" s="11">
        <v>553</v>
      </c>
      <c r="B5" s="12" t="s">
        <v>28</v>
      </c>
      <c r="C5" s="12">
        <v>43203</v>
      </c>
      <c r="D5" s="4">
        <v>165</v>
      </c>
      <c r="E5" s="5" t="s">
        <v>59</v>
      </c>
      <c r="F5" s="4" t="s">
        <v>71</v>
      </c>
      <c r="G5" s="5" t="s">
        <v>72</v>
      </c>
      <c r="H5" s="4" t="str">
        <f>"000198"</f>
        <v>000198</v>
      </c>
      <c r="I5" s="3">
        <v>43176</v>
      </c>
      <c r="J5" s="4" t="str">
        <f>"000149"</f>
        <v>000149</v>
      </c>
      <c r="K5" s="3">
        <v>43186</v>
      </c>
      <c r="L5" s="4" t="str">
        <f>"000154"</f>
        <v>000154</v>
      </c>
      <c r="M5" s="3">
        <v>43186</v>
      </c>
      <c r="N5" s="4">
        <v>18</v>
      </c>
      <c r="O5" s="4" t="str">
        <f>"000470"</f>
        <v>000470</v>
      </c>
      <c r="P5" s="3">
        <v>43201</v>
      </c>
      <c r="Q5" s="6">
        <v>24.56202</v>
      </c>
      <c r="R5" s="6">
        <v>3.0948099999999998</v>
      </c>
      <c r="S5" s="6">
        <v>21.467210000000001</v>
      </c>
      <c r="T5" s="4">
        <v>16</v>
      </c>
      <c r="U5" s="3">
        <v>43203</v>
      </c>
      <c r="V5" s="4">
        <v>0</v>
      </c>
      <c r="W5" s="5" t="s">
        <v>48</v>
      </c>
      <c r="X5" s="4" t="s">
        <v>36</v>
      </c>
      <c r="Y5" s="5" t="s">
        <v>37</v>
      </c>
      <c r="Z5" s="4" t="s">
        <v>52</v>
      </c>
      <c r="AA5" s="5" t="s">
        <v>53</v>
      </c>
      <c r="AB5" s="6">
        <v>0.24562020000000001</v>
      </c>
      <c r="AD5" s="7"/>
      <c r="AF5" s="7"/>
      <c r="AG5" s="7"/>
    </row>
    <row r="6" spans="1:33" x14ac:dyDescent="0.2">
      <c r="A6" s="11">
        <v>554</v>
      </c>
      <c r="B6" s="12" t="s">
        <v>28</v>
      </c>
      <c r="C6" s="12">
        <v>43203</v>
      </c>
      <c r="D6" s="4">
        <v>165</v>
      </c>
      <c r="E6" s="5" t="s">
        <v>59</v>
      </c>
      <c r="F6" s="4" t="s">
        <v>73</v>
      </c>
      <c r="G6" s="5" t="s">
        <v>74</v>
      </c>
      <c r="H6" s="4" t="str">
        <f>"000190"</f>
        <v>000190</v>
      </c>
      <c r="I6" s="3">
        <v>43176</v>
      </c>
      <c r="J6" s="4" t="str">
        <f>"000150"</f>
        <v>000150</v>
      </c>
      <c r="K6" s="3">
        <v>43186</v>
      </c>
      <c r="L6" s="4" t="str">
        <f>"000155"</f>
        <v>000155</v>
      </c>
      <c r="M6" s="3">
        <v>43186</v>
      </c>
      <c r="N6" s="4">
        <v>18</v>
      </c>
      <c r="O6" s="4" t="str">
        <f>"000471"</f>
        <v>000471</v>
      </c>
      <c r="P6" s="3">
        <v>43201</v>
      </c>
      <c r="Q6" s="6">
        <v>74.999229999999997</v>
      </c>
      <c r="R6" s="6">
        <v>9.4498899999999999</v>
      </c>
      <c r="S6" s="6">
        <v>65.549340000000001</v>
      </c>
      <c r="T6" s="4">
        <v>16</v>
      </c>
      <c r="U6" s="3">
        <v>43203</v>
      </c>
      <c r="V6" s="4">
        <v>0</v>
      </c>
      <c r="W6" s="5" t="s">
        <v>48</v>
      </c>
      <c r="X6" s="4" t="s">
        <v>36</v>
      </c>
      <c r="Y6" s="5" t="s">
        <v>37</v>
      </c>
      <c r="Z6" s="4" t="s">
        <v>52</v>
      </c>
      <c r="AA6" s="5" t="s">
        <v>53</v>
      </c>
      <c r="AB6" s="6">
        <v>0.74999229999999995</v>
      </c>
      <c r="AD6" s="7"/>
      <c r="AF6" s="7"/>
      <c r="AG6" s="7"/>
    </row>
    <row r="7" spans="1:33" x14ac:dyDescent="0.2">
      <c r="A7" s="11">
        <v>871</v>
      </c>
      <c r="B7" s="12" t="s">
        <v>35</v>
      </c>
      <c r="C7" s="12">
        <v>43227</v>
      </c>
      <c r="D7" s="4">
        <v>165</v>
      </c>
      <c r="E7" s="5" t="s">
        <v>59</v>
      </c>
      <c r="F7" s="4" t="s">
        <v>60</v>
      </c>
      <c r="G7" s="5" t="s">
        <v>61</v>
      </c>
      <c r="H7" s="4" t="str">
        <f>"000010"</f>
        <v>000010</v>
      </c>
      <c r="I7" s="3">
        <v>42978</v>
      </c>
      <c r="J7" s="4" t="str">
        <f>"000011"</f>
        <v>000011</v>
      </c>
      <c r="K7" s="3">
        <v>42978</v>
      </c>
      <c r="L7" s="4" t="str">
        <f>"000015"</f>
        <v>000015</v>
      </c>
      <c r="M7" s="3">
        <v>42978</v>
      </c>
      <c r="N7" s="4">
        <v>17</v>
      </c>
      <c r="O7" s="4" t="str">
        <f>"007147"</f>
        <v>007147</v>
      </c>
      <c r="P7" s="3">
        <v>43038</v>
      </c>
      <c r="Q7" s="6">
        <v>176.43397999999999</v>
      </c>
      <c r="R7" s="6">
        <v>6.09598</v>
      </c>
      <c r="S7" s="6">
        <v>170.33799999999999</v>
      </c>
      <c r="T7" s="4">
        <v>41</v>
      </c>
      <c r="U7" s="3">
        <v>43227</v>
      </c>
      <c r="V7" s="4">
        <v>9986985966</v>
      </c>
      <c r="W7" s="5" t="s">
        <v>62</v>
      </c>
      <c r="X7" s="4" t="s">
        <v>44</v>
      </c>
      <c r="Y7" s="5" t="s">
        <v>45</v>
      </c>
      <c r="Z7" s="4" t="s">
        <v>66</v>
      </c>
      <c r="AA7" s="5" t="s">
        <v>67</v>
      </c>
      <c r="AB7" s="6">
        <v>1.7643397999999999</v>
      </c>
      <c r="AD7" s="7"/>
      <c r="AF7" s="7"/>
      <c r="AG7" s="7"/>
    </row>
    <row r="8" spans="1:33" x14ac:dyDescent="0.2">
      <c r="A8" s="11">
        <v>1020</v>
      </c>
      <c r="B8" s="12" t="s">
        <v>35</v>
      </c>
      <c r="C8" s="12">
        <v>43229</v>
      </c>
      <c r="D8" s="4">
        <v>165</v>
      </c>
      <c r="E8" s="5" t="s">
        <v>59</v>
      </c>
      <c r="F8" s="4" t="s">
        <v>60</v>
      </c>
      <c r="G8" s="5" t="s">
        <v>61</v>
      </c>
      <c r="H8" s="4" t="str">
        <f>"000010"</f>
        <v>000010</v>
      </c>
      <c r="I8" s="3">
        <v>42978</v>
      </c>
      <c r="J8" s="4" t="str">
        <f>"000011"</f>
        <v>000011</v>
      </c>
      <c r="K8" s="3">
        <v>42978</v>
      </c>
      <c r="L8" s="4" t="str">
        <f>"000015"</f>
        <v>000015</v>
      </c>
      <c r="M8" s="3">
        <v>42978</v>
      </c>
      <c r="N8" s="4">
        <v>17</v>
      </c>
      <c r="O8" s="4" t="str">
        <f>"007147"</f>
        <v>007147</v>
      </c>
      <c r="P8" s="3">
        <v>43038</v>
      </c>
      <c r="Q8" s="6">
        <v>79.977720000000005</v>
      </c>
      <c r="R8" s="6">
        <v>2.3397199999999998</v>
      </c>
      <c r="S8" s="6">
        <v>77.638000000000005</v>
      </c>
      <c r="T8" s="4">
        <v>43</v>
      </c>
      <c r="U8" s="3">
        <v>43229</v>
      </c>
      <c r="V8" s="4">
        <v>9986985966</v>
      </c>
      <c r="W8" s="5" t="s">
        <v>62</v>
      </c>
      <c r="X8" s="4" t="s">
        <v>44</v>
      </c>
      <c r="Y8" s="5" t="s">
        <v>45</v>
      </c>
      <c r="Z8" s="4" t="s">
        <v>66</v>
      </c>
      <c r="AA8" s="5" t="s">
        <v>67</v>
      </c>
      <c r="AB8" s="6">
        <v>0.79977720000000008</v>
      </c>
      <c r="AD8" s="7"/>
      <c r="AF8" s="7"/>
      <c r="AG8" s="7"/>
    </row>
    <row r="9" spans="1:33" x14ac:dyDescent="0.2">
      <c r="A9" s="11">
        <v>1140</v>
      </c>
      <c r="B9" s="12" t="s">
        <v>35</v>
      </c>
      <c r="C9" s="12">
        <v>43230</v>
      </c>
      <c r="D9" s="4">
        <v>165</v>
      </c>
      <c r="E9" s="5" t="s">
        <v>59</v>
      </c>
      <c r="F9" s="4" t="s">
        <v>75</v>
      </c>
      <c r="G9" s="5" t="s">
        <v>76</v>
      </c>
      <c r="H9" s="4" t="str">
        <f>"000028"</f>
        <v>000028</v>
      </c>
      <c r="I9" s="3">
        <v>42527</v>
      </c>
      <c r="J9" s="4" t="str">
        <f>"00104A"</f>
        <v>00104A</v>
      </c>
      <c r="K9" s="3">
        <v>42581</v>
      </c>
      <c r="L9" s="4" t="str">
        <f>"609"</f>
        <v>609</v>
      </c>
      <c r="M9" s="3">
        <v>16</v>
      </c>
      <c r="N9" s="4">
        <v>16</v>
      </c>
      <c r="O9" s="4" t="str">
        <f>"001315"</f>
        <v>001315</v>
      </c>
      <c r="P9" s="3">
        <v>43229</v>
      </c>
      <c r="Q9" s="6">
        <v>59.990499999999997</v>
      </c>
      <c r="R9" s="6">
        <v>8.9587000000000003</v>
      </c>
      <c r="S9" s="6">
        <v>51.031799999999997</v>
      </c>
      <c r="T9" s="4">
        <v>48</v>
      </c>
      <c r="U9" s="3">
        <v>43230</v>
      </c>
      <c r="V9" s="4">
        <v>9900001350</v>
      </c>
      <c r="W9" s="5" t="s">
        <v>42</v>
      </c>
      <c r="X9" s="4" t="s">
        <v>46</v>
      </c>
      <c r="Y9" s="5" t="s">
        <v>47</v>
      </c>
      <c r="Z9" s="4" t="s">
        <v>54</v>
      </c>
      <c r="AA9" s="5" t="s">
        <v>55</v>
      </c>
      <c r="AB9" s="6">
        <v>0.59990500000000002</v>
      </c>
      <c r="AD9" s="7"/>
      <c r="AF9" s="7"/>
      <c r="AG9" s="7"/>
    </row>
    <row r="10" spans="1:33" x14ac:dyDescent="0.2">
      <c r="A10" s="11">
        <v>1688</v>
      </c>
      <c r="B10" s="12" t="s">
        <v>43</v>
      </c>
      <c r="C10" s="12">
        <v>43252</v>
      </c>
      <c r="D10" s="4">
        <v>165</v>
      </c>
      <c r="E10" s="5" t="s">
        <v>59</v>
      </c>
      <c r="F10" s="4" t="s">
        <v>77</v>
      </c>
      <c r="G10" s="5" t="s">
        <v>78</v>
      </c>
      <c r="H10" s="4" t="str">
        <f>"000104"</f>
        <v>000104</v>
      </c>
      <c r="I10" s="3">
        <v>42762</v>
      </c>
      <c r="J10" s="4" t="str">
        <f>"000059"</f>
        <v>000059</v>
      </c>
      <c r="K10" s="3">
        <v>42825</v>
      </c>
      <c r="L10" s="4" t="str">
        <f>"000302"</f>
        <v>000302</v>
      </c>
      <c r="M10" s="3">
        <v>42825</v>
      </c>
      <c r="N10" s="4">
        <v>17</v>
      </c>
      <c r="O10" s="4" t="str">
        <f>"001890"</f>
        <v>001890</v>
      </c>
      <c r="P10" s="3">
        <v>43245</v>
      </c>
      <c r="Q10" s="6">
        <v>34.363190000000003</v>
      </c>
      <c r="R10" s="6">
        <v>5.0170199999999996</v>
      </c>
      <c r="S10" s="6">
        <v>29.346170000000001</v>
      </c>
      <c r="T10" s="4">
        <v>65</v>
      </c>
      <c r="U10" s="3">
        <v>43252</v>
      </c>
      <c r="V10" s="4">
        <v>0</v>
      </c>
      <c r="W10" s="5" t="s">
        <v>42</v>
      </c>
      <c r="X10" s="4" t="s">
        <v>46</v>
      </c>
      <c r="Y10" s="5" t="s">
        <v>47</v>
      </c>
      <c r="Z10" s="4" t="s">
        <v>52</v>
      </c>
      <c r="AA10" s="5" t="s">
        <v>53</v>
      </c>
      <c r="AB10" s="6">
        <v>0.34363190000000005</v>
      </c>
      <c r="AD10" s="7"/>
      <c r="AF10" s="7"/>
      <c r="AG10" s="7"/>
    </row>
    <row r="11" spans="1:33" x14ac:dyDescent="0.2">
      <c r="A11" s="11">
        <v>1903</v>
      </c>
      <c r="B11" s="12" t="s">
        <v>43</v>
      </c>
      <c r="C11" s="12">
        <v>43257</v>
      </c>
      <c r="D11" s="4">
        <v>165</v>
      </c>
      <c r="E11" s="5" t="s">
        <v>59</v>
      </c>
      <c r="F11" s="4" t="s">
        <v>79</v>
      </c>
      <c r="G11" s="5" t="s">
        <v>80</v>
      </c>
      <c r="H11" s="4" t="str">
        <f>"000224"</f>
        <v>000224</v>
      </c>
      <c r="I11" s="3">
        <v>41660</v>
      </c>
      <c r="J11" s="4" t="str">
        <f>"000041"</f>
        <v>000041</v>
      </c>
      <c r="K11" s="3">
        <v>42616</v>
      </c>
      <c r="L11" s="4" t="str">
        <f>"000286"</f>
        <v>000286</v>
      </c>
      <c r="M11" s="3">
        <v>42627</v>
      </c>
      <c r="N11" s="4">
        <v>14</v>
      </c>
      <c r="O11" s="4" t="str">
        <f>"002156"</f>
        <v>002156</v>
      </c>
      <c r="P11" s="3">
        <v>43255</v>
      </c>
      <c r="Q11" s="6">
        <v>46.539299999999997</v>
      </c>
      <c r="R11" s="6">
        <v>31.6203</v>
      </c>
      <c r="S11" s="6">
        <v>14.919</v>
      </c>
      <c r="T11" s="4">
        <v>71</v>
      </c>
      <c r="U11" s="3">
        <v>43257</v>
      </c>
      <c r="V11" s="4">
        <v>9986697126</v>
      </c>
      <c r="W11" s="5" t="s">
        <v>81</v>
      </c>
      <c r="X11" s="4" t="s">
        <v>49</v>
      </c>
      <c r="Y11" s="5" t="s">
        <v>50</v>
      </c>
      <c r="Z11" s="4" t="s">
        <v>66</v>
      </c>
      <c r="AA11" s="5" t="s">
        <v>67</v>
      </c>
      <c r="AB11" s="6">
        <v>0.46539299999999995</v>
      </c>
      <c r="AD11" s="7"/>
      <c r="AF11" s="7"/>
      <c r="AG11" s="7"/>
    </row>
    <row r="12" spans="1:33" x14ac:dyDescent="0.2">
      <c r="A12" s="11">
        <v>2053</v>
      </c>
      <c r="B12" s="12" t="s">
        <v>43</v>
      </c>
      <c r="C12" s="12">
        <v>43262</v>
      </c>
      <c r="D12" s="4">
        <v>165</v>
      </c>
      <c r="E12" s="5" t="s">
        <v>59</v>
      </c>
      <c r="F12" s="4" t="s">
        <v>82</v>
      </c>
      <c r="G12" s="5" t="s">
        <v>83</v>
      </c>
      <c r="H12" s="4" t="str">
        <f>"000136"</f>
        <v>000136</v>
      </c>
      <c r="I12" s="3">
        <v>41353</v>
      </c>
      <c r="J12" s="4" t="str">
        <f>"168"</f>
        <v>168</v>
      </c>
      <c r="K12" s="3">
        <v>16</v>
      </c>
      <c r="L12" s="4" t="str">
        <f>"447"</f>
        <v>447</v>
      </c>
      <c r="M12" s="3">
        <v>16</v>
      </c>
      <c r="N12" s="4">
        <v>13</v>
      </c>
      <c r="O12" s="4" t="str">
        <f>"002297"</f>
        <v>002297</v>
      </c>
      <c r="P12" s="3">
        <v>43258</v>
      </c>
      <c r="Q12" s="6">
        <v>85.931150000000002</v>
      </c>
      <c r="R12" s="6">
        <v>12.88664</v>
      </c>
      <c r="S12" s="6">
        <v>73.044510000000002</v>
      </c>
      <c r="T12" s="4">
        <v>80</v>
      </c>
      <c r="U12" s="3">
        <v>43262</v>
      </c>
      <c r="V12" s="4">
        <v>9341246061</v>
      </c>
      <c r="W12" s="5" t="s">
        <v>84</v>
      </c>
      <c r="X12" s="4" t="s">
        <v>49</v>
      </c>
      <c r="Y12" s="5" t="s">
        <v>50</v>
      </c>
      <c r="Z12" s="4" t="s">
        <v>54</v>
      </c>
      <c r="AA12" s="5" t="s">
        <v>55</v>
      </c>
      <c r="AB12" s="6">
        <v>0.85931150000000001</v>
      </c>
      <c r="AD12" s="7"/>
      <c r="AF12" s="7"/>
      <c r="AG12" s="7"/>
    </row>
    <row r="13" spans="1:33" x14ac:dyDescent="0.2">
      <c r="A13" s="11">
        <v>2611</v>
      </c>
      <c r="B13" s="12" t="s">
        <v>43</v>
      </c>
      <c r="C13" s="12">
        <v>43274</v>
      </c>
      <c r="D13" s="4">
        <v>165</v>
      </c>
      <c r="E13" s="5" t="s">
        <v>59</v>
      </c>
      <c r="F13" s="4" t="s">
        <v>85</v>
      </c>
      <c r="G13" s="5" t="s">
        <v>86</v>
      </c>
      <c r="H13" s="4" t="str">
        <f>"000065"</f>
        <v>000065</v>
      </c>
      <c r="I13" s="3">
        <v>42404</v>
      </c>
      <c r="J13" s="4" t="str">
        <f>"000052"</f>
        <v>000052</v>
      </c>
      <c r="K13" s="3">
        <v>42663</v>
      </c>
      <c r="L13" s="4" t="str">
        <f>"000308"</f>
        <v>000308</v>
      </c>
      <c r="M13" s="3">
        <v>42671</v>
      </c>
      <c r="N13" s="4">
        <v>16</v>
      </c>
      <c r="O13" s="4" t="str">
        <f>"002826"</f>
        <v>002826</v>
      </c>
      <c r="P13" s="3">
        <v>43273</v>
      </c>
      <c r="Q13" s="6">
        <v>6.2289500000000002</v>
      </c>
      <c r="R13" s="6">
        <v>0.69194999999999995</v>
      </c>
      <c r="S13" s="6">
        <v>5.5369999999999999</v>
      </c>
      <c r="T13" s="4">
        <v>99</v>
      </c>
      <c r="U13" s="3">
        <v>43274</v>
      </c>
      <c r="V13" s="4">
        <v>9019392999</v>
      </c>
      <c r="W13" s="5" t="s">
        <v>87</v>
      </c>
      <c r="X13" s="4" t="s">
        <v>30</v>
      </c>
      <c r="Y13" s="5" t="s">
        <v>31</v>
      </c>
      <c r="Z13" s="4" t="s">
        <v>66</v>
      </c>
      <c r="AA13" s="5" t="s">
        <v>67</v>
      </c>
      <c r="AB13" s="6">
        <v>6.2289500000000005E-2</v>
      </c>
      <c r="AD13" s="7"/>
      <c r="AF13" s="7"/>
      <c r="AG13" s="7"/>
    </row>
    <row r="14" spans="1:33" x14ac:dyDescent="0.2">
      <c r="A14" s="11">
        <v>2612</v>
      </c>
      <c r="B14" s="12" t="s">
        <v>43</v>
      </c>
      <c r="C14" s="12">
        <v>43274</v>
      </c>
      <c r="D14" s="4">
        <v>165</v>
      </c>
      <c r="E14" s="5" t="s">
        <v>59</v>
      </c>
      <c r="F14" s="4" t="s">
        <v>88</v>
      </c>
      <c r="G14" s="5" t="s">
        <v>89</v>
      </c>
      <c r="H14" s="4" t="str">
        <f>"000126"</f>
        <v>000126</v>
      </c>
      <c r="I14" s="3">
        <v>42459</v>
      </c>
      <c r="J14" s="4" t="str">
        <f>"000051"</f>
        <v>000051</v>
      </c>
      <c r="K14" s="3">
        <v>42663</v>
      </c>
      <c r="L14" s="4" t="str">
        <f>"000309"</f>
        <v>000309</v>
      </c>
      <c r="M14" s="3">
        <v>42671</v>
      </c>
      <c r="N14" s="4">
        <v>16</v>
      </c>
      <c r="O14" s="4" t="str">
        <f>"002827"</f>
        <v>002827</v>
      </c>
      <c r="P14" s="3">
        <v>43273</v>
      </c>
      <c r="Q14" s="6">
        <v>3.6526999999999998</v>
      </c>
      <c r="R14" s="6">
        <v>0.41270000000000001</v>
      </c>
      <c r="S14" s="6">
        <v>3.24</v>
      </c>
      <c r="T14" s="4">
        <v>99</v>
      </c>
      <c r="U14" s="3">
        <v>43274</v>
      </c>
      <c r="V14" s="4">
        <v>9019392999</v>
      </c>
      <c r="W14" s="5" t="s">
        <v>87</v>
      </c>
      <c r="X14" s="4" t="s">
        <v>30</v>
      </c>
      <c r="Y14" s="5" t="s">
        <v>31</v>
      </c>
      <c r="Z14" s="4" t="s">
        <v>66</v>
      </c>
      <c r="AA14" s="5" t="s">
        <v>67</v>
      </c>
      <c r="AB14" s="6">
        <v>3.6526999999999997E-2</v>
      </c>
      <c r="AD14" s="7"/>
      <c r="AF14" s="7"/>
      <c r="AG14" s="7"/>
    </row>
    <row r="15" spans="1:33" x14ac:dyDescent="0.2">
      <c r="A15" s="11">
        <v>2658</v>
      </c>
      <c r="B15" s="12" t="s">
        <v>43</v>
      </c>
      <c r="C15" s="12">
        <v>43276</v>
      </c>
      <c r="D15" s="4">
        <v>165</v>
      </c>
      <c r="E15" s="5" t="s">
        <v>59</v>
      </c>
      <c r="F15" s="4" t="s">
        <v>90</v>
      </c>
      <c r="G15" s="5" t="s">
        <v>91</v>
      </c>
      <c r="H15" s="4" t="str">
        <f>"000107"</f>
        <v>000107</v>
      </c>
      <c r="I15" s="3">
        <v>43160</v>
      </c>
      <c r="J15" s="4" t="str">
        <f>"000004"</f>
        <v>000004</v>
      </c>
      <c r="K15" s="3">
        <v>43243</v>
      </c>
      <c r="L15" s="4" t="str">
        <f>"000015"</f>
        <v>000015</v>
      </c>
      <c r="M15" s="3">
        <v>43245</v>
      </c>
      <c r="N15" s="4">
        <v>18</v>
      </c>
      <c r="O15" s="4" t="str">
        <f>"002655"</f>
        <v>002655</v>
      </c>
      <c r="P15" s="3">
        <v>43269</v>
      </c>
      <c r="Q15" s="6">
        <v>29.959499999999998</v>
      </c>
      <c r="R15" s="6">
        <v>3.7225000000000001</v>
      </c>
      <c r="S15" s="6">
        <v>26.236999999999998</v>
      </c>
      <c r="T15" s="4">
        <v>100</v>
      </c>
      <c r="U15" s="3">
        <v>43276</v>
      </c>
      <c r="V15" s="4">
        <v>9986697126</v>
      </c>
      <c r="W15" s="5" t="s">
        <v>81</v>
      </c>
      <c r="X15" s="4" t="s">
        <v>41</v>
      </c>
      <c r="Y15" s="5" t="s">
        <v>40</v>
      </c>
      <c r="Z15" s="4" t="s">
        <v>66</v>
      </c>
      <c r="AA15" s="5" t="s">
        <v>67</v>
      </c>
      <c r="AB15" s="6">
        <v>0.299595</v>
      </c>
      <c r="AD15" s="7"/>
      <c r="AF15" s="7"/>
      <c r="AG15" s="7"/>
    </row>
    <row r="16" spans="1:33" x14ac:dyDescent="0.2">
      <c r="A16" s="11">
        <v>2659</v>
      </c>
      <c r="B16" s="12" t="s">
        <v>43</v>
      </c>
      <c r="C16" s="12">
        <v>43276</v>
      </c>
      <c r="D16" s="4">
        <v>165</v>
      </c>
      <c r="E16" s="5" t="s">
        <v>59</v>
      </c>
      <c r="F16" s="4" t="s">
        <v>92</v>
      </c>
      <c r="G16" s="5" t="s">
        <v>93</v>
      </c>
      <c r="H16" s="4" t="str">
        <f>"000108"</f>
        <v>000108</v>
      </c>
      <c r="I16" s="3">
        <v>43160</v>
      </c>
      <c r="J16" s="4" t="str">
        <f>"000005"</f>
        <v>000005</v>
      </c>
      <c r="K16" s="3">
        <v>43243</v>
      </c>
      <c r="L16" s="4" t="str">
        <f>"000016"</f>
        <v>000016</v>
      </c>
      <c r="M16" s="3">
        <v>43245</v>
      </c>
      <c r="N16" s="4">
        <v>18</v>
      </c>
      <c r="O16" s="4" t="str">
        <f>"002656"</f>
        <v>002656</v>
      </c>
      <c r="P16" s="3">
        <v>43269</v>
      </c>
      <c r="Q16" s="6">
        <v>16.388500000000001</v>
      </c>
      <c r="R16" s="6">
        <v>2.0699999999999998</v>
      </c>
      <c r="S16" s="6">
        <v>14.3185</v>
      </c>
      <c r="T16" s="4">
        <v>100</v>
      </c>
      <c r="U16" s="3">
        <v>43276</v>
      </c>
      <c r="V16" s="4">
        <v>9986697126</v>
      </c>
      <c r="W16" s="5" t="s">
        <v>81</v>
      </c>
      <c r="X16" s="4" t="s">
        <v>41</v>
      </c>
      <c r="Y16" s="5" t="s">
        <v>40</v>
      </c>
      <c r="Z16" s="4" t="s">
        <v>66</v>
      </c>
      <c r="AA16" s="5" t="s">
        <v>67</v>
      </c>
      <c r="AB16" s="6">
        <v>0.163885</v>
      </c>
      <c r="AD16" s="7"/>
      <c r="AF16" s="7"/>
      <c r="AG16" s="7"/>
    </row>
    <row r="17" spans="1:33" x14ac:dyDescent="0.2">
      <c r="A17" s="11">
        <v>2935</v>
      </c>
      <c r="B17" s="12" t="s">
        <v>32</v>
      </c>
      <c r="C17" s="12">
        <v>43283</v>
      </c>
      <c r="D17" s="4">
        <v>165</v>
      </c>
      <c r="E17" s="5" t="s">
        <v>59</v>
      </c>
      <c r="F17" s="4" t="s">
        <v>94</v>
      </c>
      <c r="G17" s="5" t="s">
        <v>95</v>
      </c>
      <c r="H17" s="4" t="str">
        <f>"000091"</f>
        <v>000091</v>
      </c>
      <c r="I17" s="3">
        <v>42627</v>
      </c>
      <c r="J17" s="4" t="str">
        <f>"04"</f>
        <v>04</v>
      </c>
      <c r="K17" s="3" t="s">
        <v>51</v>
      </c>
      <c r="L17" s="4" t="str">
        <f>"22"</f>
        <v>22</v>
      </c>
      <c r="M17" s="3">
        <v>17</v>
      </c>
      <c r="N17" s="4">
        <v>17</v>
      </c>
      <c r="O17" s="4" t="str">
        <f>"002960"</f>
        <v>002960</v>
      </c>
      <c r="P17" s="3">
        <v>43276</v>
      </c>
      <c r="Q17" s="6">
        <v>39.408050000000003</v>
      </c>
      <c r="R17" s="6">
        <v>5.8544799999999997</v>
      </c>
      <c r="S17" s="6">
        <v>33.553570000000001</v>
      </c>
      <c r="T17" s="4">
        <v>108</v>
      </c>
      <c r="U17" s="3">
        <v>43283</v>
      </c>
      <c r="V17" s="4">
        <v>9019392999</v>
      </c>
      <c r="W17" s="5" t="s">
        <v>42</v>
      </c>
      <c r="X17" s="4" t="s">
        <v>46</v>
      </c>
      <c r="Y17" s="5" t="s">
        <v>47</v>
      </c>
      <c r="Z17" s="4" t="s">
        <v>54</v>
      </c>
      <c r="AA17" s="5" t="s">
        <v>55</v>
      </c>
      <c r="AB17" s="6">
        <v>0.39408050000000006</v>
      </c>
      <c r="AD17" s="7"/>
      <c r="AF17" s="7"/>
      <c r="AG17" s="7"/>
    </row>
    <row r="18" spans="1:33" x14ac:dyDescent="0.2">
      <c r="A18" s="11">
        <v>2936</v>
      </c>
      <c r="B18" s="12" t="s">
        <v>32</v>
      </c>
      <c r="C18" s="12">
        <v>43283</v>
      </c>
      <c r="D18" s="4">
        <v>165</v>
      </c>
      <c r="E18" s="5" t="s">
        <v>59</v>
      </c>
      <c r="F18" s="4" t="s">
        <v>96</v>
      </c>
      <c r="G18" s="5" t="s">
        <v>97</v>
      </c>
      <c r="H18" s="4" t="str">
        <f>"000093"</f>
        <v>000093</v>
      </c>
      <c r="I18" s="3">
        <v>42627</v>
      </c>
      <c r="J18" s="4" t="str">
        <f>"231"</f>
        <v>231</v>
      </c>
      <c r="K18" s="3">
        <v>16</v>
      </c>
      <c r="L18" s="4" t="str">
        <f>"003"</f>
        <v>003</v>
      </c>
      <c r="M18" s="3">
        <v>17</v>
      </c>
      <c r="N18" s="4">
        <v>17</v>
      </c>
      <c r="O18" s="4" t="str">
        <f>"002962"</f>
        <v>002962</v>
      </c>
      <c r="P18" s="3">
        <v>43276</v>
      </c>
      <c r="Q18" s="6">
        <v>29.451219999999999</v>
      </c>
      <c r="R18" s="6">
        <v>4.3954000000000004</v>
      </c>
      <c r="S18" s="6">
        <v>25.055820000000001</v>
      </c>
      <c r="T18" s="4">
        <v>108</v>
      </c>
      <c r="U18" s="3">
        <v>43283</v>
      </c>
      <c r="V18" s="4">
        <v>9029392999</v>
      </c>
      <c r="W18" s="5" t="s">
        <v>84</v>
      </c>
      <c r="X18" s="4" t="s">
        <v>46</v>
      </c>
      <c r="Y18" s="5" t="s">
        <v>47</v>
      </c>
      <c r="Z18" s="4" t="s">
        <v>54</v>
      </c>
      <c r="AA18" s="5" t="s">
        <v>55</v>
      </c>
      <c r="AB18" s="6">
        <v>0.2945122</v>
      </c>
      <c r="AD18" s="7"/>
      <c r="AF18" s="7"/>
      <c r="AG18" s="7"/>
    </row>
    <row r="19" spans="1:33" x14ac:dyDescent="0.2">
      <c r="A19" s="11">
        <v>2937</v>
      </c>
      <c r="B19" s="12" t="s">
        <v>32</v>
      </c>
      <c r="C19" s="12">
        <v>43283</v>
      </c>
      <c r="D19" s="4">
        <v>165</v>
      </c>
      <c r="E19" s="5" t="s">
        <v>59</v>
      </c>
      <c r="F19" s="4" t="s">
        <v>98</v>
      </c>
      <c r="G19" s="5" t="s">
        <v>99</v>
      </c>
      <c r="H19" s="4" t="str">
        <f>"000092"</f>
        <v>000092</v>
      </c>
      <c r="I19" s="3">
        <v>42627</v>
      </c>
      <c r="J19" s="4" t="str">
        <f>"03"</f>
        <v>03</v>
      </c>
      <c r="K19" s="3" t="s">
        <v>51</v>
      </c>
      <c r="L19" s="4" t="str">
        <f>"021"</f>
        <v>021</v>
      </c>
      <c r="M19" s="3">
        <v>17</v>
      </c>
      <c r="N19" s="4">
        <v>17</v>
      </c>
      <c r="O19" s="4" t="str">
        <f>"003058"</f>
        <v>003058</v>
      </c>
      <c r="P19" s="3">
        <v>43278</v>
      </c>
      <c r="Q19" s="6">
        <v>19.39575</v>
      </c>
      <c r="R19" s="6">
        <v>2.9328099999999999</v>
      </c>
      <c r="S19" s="6">
        <v>16.46294</v>
      </c>
      <c r="T19" s="4">
        <v>108</v>
      </c>
      <c r="U19" s="3">
        <v>43283</v>
      </c>
      <c r="V19" s="4">
        <v>9019392999</v>
      </c>
      <c r="W19" s="5" t="s">
        <v>42</v>
      </c>
      <c r="X19" s="4" t="s">
        <v>46</v>
      </c>
      <c r="Y19" s="5" t="s">
        <v>47</v>
      </c>
      <c r="Z19" s="4" t="s">
        <v>54</v>
      </c>
      <c r="AA19" s="5" t="s">
        <v>55</v>
      </c>
      <c r="AB19" s="6">
        <v>0.1939575</v>
      </c>
      <c r="AD19" s="7"/>
      <c r="AF19" s="7"/>
      <c r="AG19" s="7"/>
    </row>
    <row r="20" spans="1:33" x14ac:dyDescent="0.2">
      <c r="A20" s="11">
        <v>3604</v>
      </c>
      <c r="B20" s="12" t="s">
        <v>32</v>
      </c>
      <c r="C20" s="12">
        <v>43299</v>
      </c>
      <c r="D20" s="4">
        <v>165</v>
      </c>
      <c r="E20" s="5" t="s">
        <v>59</v>
      </c>
      <c r="F20" s="4" t="s">
        <v>100</v>
      </c>
      <c r="G20" s="5" t="s">
        <v>101</v>
      </c>
      <c r="H20" s="4" t="str">
        <f>"000032"</f>
        <v>000032</v>
      </c>
      <c r="I20" s="3">
        <v>42934</v>
      </c>
      <c r="J20" s="4" t="str">
        <f>"000119"</f>
        <v>000119</v>
      </c>
      <c r="K20" s="3">
        <v>43175</v>
      </c>
      <c r="L20" s="4" t="str">
        <f>"000121"</f>
        <v>000121</v>
      </c>
      <c r="M20" s="3">
        <v>43178</v>
      </c>
      <c r="N20" s="4">
        <v>16</v>
      </c>
      <c r="O20" s="4" t="str">
        <f>"004023"</f>
        <v>004023</v>
      </c>
      <c r="P20" s="3">
        <v>43300</v>
      </c>
      <c r="Q20" s="6">
        <v>12.096360000000001</v>
      </c>
      <c r="R20" s="6">
        <v>0.95184999999999997</v>
      </c>
      <c r="S20" s="6">
        <v>11.14451</v>
      </c>
      <c r="T20" s="4">
        <v>127</v>
      </c>
      <c r="U20" s="3">
        <v>43299</v>
      </c>
      <c r="V20" s="4">
        <v>0</v>
      </c>
      <c r="W20" s="5" t="s">
        <v>56</v>
      </c>
      <c r="X20" s="4" t="s">
        <v>33</v>
      </c>
      <c r="Y20" s="5" t="s">
        <v>34</v>
      </c>
      <c r="Z20" s="4" t="s">
        <v>52</v>
      </c>
      <c r="AA20" s="5" t="s">
        <v>53</v>
      </c>
      <c r="AB20" s="6">
        <v>0.1209636</v>
      </c>
      <c r="AD20" s="7"/>
      <c r="AF20" s="7"/>
      <c r="AG20" s="7"/>
    </row>
    <row r="21" spans="1:33" x14ac:dyDescent="0.2">
      <c r="A21" s="11">
        <v>3688</v>
      </c>
      <c r="B21" s="12" t="s">
        <v>32</v>
      </c>
      <c r="C21" s="12">
        <v>43300</v>
      </c>
      <c r="D21" s="4">
        <v>165</v>
      </c>
      <c r="E21" s="5" t="s">
        <v>59</v>
      </c>
      <c r="F21" s="4" t="s">
        <v>102</v>
      </c>
      <c r="G21" s="5" t="s">
        <v>103</v>
      </c>
      <c r="H21" s="4" t="str">
        <f>"000200"</f>
        <v>000200</v>
      </c>
      <c r="I21" s="3">
        <v>43176</v>
      </c>
      <c r="J21" s="4" t="str">
        <f>"000021"</f>
        <v>000021</v>
      </c>
      <c r="K21" s="3">
        <v>43277</v>
      </c>
      <c r="L21" s="4" t="str">
        <f>"000022"</f>
        <v>000022</v>
      </c>
      <c r="M21" s="3">
        <v>43277</v>
      </c>
      <c r="N21" s="4">
        <v>17</v>
      </c>
      <c r="O21" s="4" t="str">
        <f>"003752"</f>
        <v>003752</v>
      </c>
      <c r="P21" s="3">
        <v>43294</v>
      </c>
      <c r="Q21" s="6">
        <v>6.2775699999999999</v>
      </c>
      <c r="R21" s="6">
        <v>0.19461000000000001</v>
      </c>
      <c r="S21" s="6">
        <v>6.0829599999999999</v>
      </c>
      <c r="T21" s="4">
        <v>133</v>
      </c>
      <c r="U21" s="3">
        <v>43300</v>
      </c>
      <c r="V21" s="4">
        <v>0</v>
      </c>
      <c r="W21" s="5" t="s">
        <v>104</v>
      </c>
      <c r="X21" s="4" t="s">
        <v>38</v>
      </c>
      <c r="Y21" s="5" t="s">
        <v>39</v>
      </c>
      <c r="Z21" s="4" t="s">
        <v>52</v>
      </c>
      <c r="AA21" s="5" t="s">
        <v>53</v>
      </c>
      <c r="AB21" s="6">
        <v>6.2775700000000004E-2</v>
      </c>
      <c r="AD21" s="7"/>
      <c r="AF21" s="7"/>
      <c r="AG21" s="7"/>
    </row>
    <row r="22" spans="1:33" x14ac:dyDescent="0.2">
      <c r="A22" s="11">
        <v>3792</v>
      </c>
      <c r="B22" s="12" t="s">
        <v>32</v>
      </c>
      <c r="C22" s="12">
        <v>43301</v>
      </c>
      <c r="D22" s="4">
        <v>165</v>
      </c>
      <c r="E22" s="5" t="s">
        <v>59</v>
      </c>
      <c r="F22" s="4" t="s">
        <v>100</v>
      </c>
      <c r="G22" s="5" t="s">
        <v>101</v>
      </c>
      <c r="H22" s="4" t="str">
        <f>"000032"</f>
        <v>000032</v>
      </c>
      <c r="I22" s="3">
        <v>42934</v>
      </c>
      <c r="J22" s="4" t="str">
        <f>"000119"</f>
        <v>000119</v>
      </c>
      <c r="K22" s="3">
        <v>43175</v>
      </c>
      <c r="L22" s="4" t="str">
        <f>"000121"</f>
        <v>000121</v>
      </c>
      <c r="M22" s="3">
        <v>43178</v>
      </c>
      <c r="N22" s="4">
        <v>16</v>
      </c>
      <c r="O22" s="4" t="str">
        <f>"004023"</f>
        <v>004023</v>
      </c>
      <c r="P22" s="3">
        <v>43300</v>
      </c>
      <c r="Q22" s="6">
        <v>5.6869300000000003</v>
      </c>
      <c r="R22" s="6">
        <v>1.1287</v>
      </c>
      <c r="S22" s="6">
        <v>4.55823</v>
      </c>
      <c r="T22" s="4">
        <v>134</v>
      </c>
      <c r="U22" s="3">
        <v>43301</v>
      </c>
      <c r="V22" s="4">
        <v>0</v>
      </c>
      <c r="W22" s="5" t="s">
        <v>56</v>
      </c>
      <c r="X22" s="4" t="s">
        <v>33</v>
      </c>
      <c r="Y22" s="5" t="s">
        <v>34</v>
      </c>
      <c r="Z22" s="4" t="s">
        <v>52</v>
      </c>
      <c r="AA22" s="5" t="s">
        <v>53</v>
      </c>
      <c r="AB22" s="6">
        <v>5.6869300000000005E-2</v>
      </c>
      <c r="AD22" s="7"/>
      <c r="AF22" s="7"/>
      <c r="AG22" s="7"/>
    </row>
    <row r="23" spans="1:33" x14ac:dyDescent="0.2">
      <c r="A23" s="11">
        <v>4013</v>
      </c>
      <c r="B23" s="12" t="s">
        <v>32</v>
      </c>
      <c r="C23" s="12">
        <v>43307</v>
      </c>
      <c r="D23" s="4">
        <v>165</v>
      </c>
      <c r="E23" s="5" t="s">
        <v>59</v>
      </c>
      <c r="F23" s="4" t="s">
        <v>105</v>
      </c>
      <c r="G23" s="5" t="s">
        <v>106</v>
      </c>
      <c r="H23" s="4" t="str">
        <f>"000076"</f>
        <v>000076</v>
      </c>
      <c r="I23" s="3">
        <v>42938</v>
      </c>
      <c r="J23" s="4" t="str">
        <f>"000230"</f>
        <v>000230</v>
      </c>
      <c r="K23" s="3">
        <v>42853</v>
      </c>
      <c r="L23" s="4" t="str">
        <f>"000023"</f>
        <v>000023</v>
      </c>
      <c r="M23" s="3">
        <v>42853</v>
      </c>
      <c r="N23" s="4">
        <v>17</v>
      </c>
      <c r="O23" s="4" t="str">
        <f>"004050"</f>
        <v>004050</v>
      </c>
      <c r="P23" s="3">
        <v>43301</v>
      </c>
      <c r="Q23" s="6">
        <v>34.280540000000002</v>
      </c>
      <c r="R23" s="6">
        <v>5.0049599999999996</v>
      </c>
      <c r="S23" s="6">
        <v>29.275580000000001</v>
      </c>
      <c r="T23" s="4">
        <v>142</v>
      </c>
      <c r="U23" s="3">
        <v>43307</v>
      </c>
      <c r="V23" s="4">
        <v>0</v>
      </c>
      <c r="W23" s="5" t="s">
        <v>107</v>
      </c>
      <c r="X23" s="4" t="s">
        <v>46</v>
      </c>
      <c r="Y23" s="5" t="s">
        <v>47</v>
      </c>
      <c r="Z23" s="4" t="s">
        <v>52</v>
      </c>
      <c r="AA23" s="5" t="s">
        <v>53</v>
      </c>
      <c r="AB23" s="6">
        <v>0.34280540000000004</v>
      </c>
      <c r="AD23" s="7"/>
      <c r="AF23" s="7"/>
      <c r="AG23" s="7"/>
    </row>
    <row r="24" spans="1:33" x14ac:dyDescent="0.2">
      <c r="A24" s="11">
        <v>4593</v>
      </c>
      <c r="B24" s="12" t="s">
        <v>29</v>
      </c>
      <c r="C24" s="12">
        <v>43318</v>
      </c>
      <c r="D24" s="4">
        <v>165</v>
      </c>
      <c r="E24" s="5" t="s">
        <v>59</v>
      </c>
      <c r="F24" s="4" t="s">
        <v>108</v>
      </c>
      <c r="G24" s="5" t="s">
        <v>109</v>
      </c>
      <c r="H24" s="4" t="str">
        <f>"000090"</f>
        <v>000090</v>
      </c>
      <c r="I24" s="3">
        <v>42627</v>
      </c>
      <c r="J24" s="4" t="str">
        <f>"027"</f>
        <v>027</v>
      </c>
      <c r="K24" s="3">
        <v>17</v>
      </c>
      <c r="L24" s="4" t="str">
        <f>"028"</f>
        <v>028</v>
      </c>
      <c r="M24" s="3">
        <v>17</v>
      </c>
      <c r="N24" s="4">
        <v>17</v>
      </c>
      <c r="O24" s="4" t="str">
        <f>"004854"</f>
        <v>004854</v>
      </c>
      <c r="P24" s="3">
        <v>43316</v>
      </c>
      <c r="Q24" s="6">
        <v>39.462600000000002</v>
      </c>
      <c r="R24" s="6">
        <v>5.7718999999999996</v>
      </c>
      <c r="S24" s="6">
        <v>33.6907</v>
      </c>
      <c r="T24" s="4">
        <v>158</v>
      </c>
      <c r="U24" s="3">
        <v>43318</v>
      </c>
      <c r="V24" s="4">
        <v>9019392999</v>
      </c>
      <c r="W24" s="5" t="s">
        <v>42</v>
      </c>
      <c r="X24" s="4" t="s">
        <v>46</v>
      </c>
      <c r="Y24" s="5" t="s">
        <v>47</v>
      </c>
      <c r="Z24" s="4" t="s">
        <v>54</v>
      </c>
      <c r="AA24" s="5" t="s">
        <v>55</v>
      </c>
      <c r="AB24" s="6">
        <v>0.39462600000000003</v>
      </c>
      <c r="AD24" s="7"/>
      <c r="AF24" s="7"/>
      <c r="AG24" s="7"/>
    </row>
    <row r="25" spans="1:33" x14ac:dyDescent="0.2">
      <c r="A25" s="11">
        <v>5114</v>
      </c>
      <c r="B25" s="12" t="s">
        <v>29</v>
      </c>
      <c r="C25" s="12">
        <v>43337</v>
      </c>
      <c r="D25" s="4">
        <v>165</v>
      </c>
      <c r="E25" s="5" t="s">
        <v>59</v>
      </c>
      <c r="F25" s="4" t="s">
        <v>92</v>
      </c>
      <c r="G25" s="5" t="s">
        <v>93</v>
      </c>
      <c r="H25" s="4" t="str">
        <f>"000108"</f>
        <v>000108</v>
      </c>
      <c r="I25" s="3">
        <v>43160</v>
      </c>
      <c r="J25" s="4" t="str">
        <f>"000032"</f>
        <v>000032</v>
      </c>
      <c r="K25" s="3">
        <v>43304</v>
      </c>
      <c r="L25" s="4" t="str">
        <f>"000059"</f>
        <v>000059</v>
      </c>
      <c r="M25" s="3">
        <v>43305</v>
      </c>
      <c r="N25" s="4">
        <v>18</v>
      </c>
      <c r="O25" s="4" t="str">
        <f>"005242"</f>
        <v>005242</v>
      </c>
      <c r="P25" s="3">
        <v>43326</v>
      </c>
      <c r="Q25" s="6">
        <v>3.5026000000000002</v>
      </c>
      <c r="R25" s="6">
        <v>0.39660000000000001</v>
      </c>
      <c r="S25" s="6">
        <v>3.1059999999999999</v>
      </c>
      <c r="T25" s="4">
        <v>181</v>
      </c>
      <c r="U25" s="3">
        <v>43337</v>
      </c>
      <c r="V25" s="4">
        <v>9986697126</v>
      </c>
      <c r="W25" s="5" t="s">
        <v>81</v>
      </c>
      <c r="X25" s="4" t="s">
        <v>41</v>
      </c>
      <c r="Y25" s="5" t="s">
        <v>40</v>
      </c>
      <c r="Z25" s="4" t="s">
        <v>66</v>
      </c>
      <c r="AA25" s="5" t="s">
        <v>67</v>
      </c>
      <c r="AB25" s="6">
        <v>3.5026000000000002E-2</v>
      </c>
      <c r="AD25" s="7"/>
      <c r="AF25" s="7"/>
      <c r="AG25" s="7"/>
    </row>
    <row r="26" spans="1:33" x14ac:dyDescent="0.2">
      <c r="A26" s="11">
        <v>6260</v>
      </c>
      <c r="B26" s="12" t="s">
        <v>110</v>
      </c>
      <c r="C26" s="12">
        <v>43385</v>
      </c>
      <c r="D26" s="4">
        <v>165</v>
      </c>
      <c r="E26" s="5" t="s">
        <v>59</v>
      </c>
      <c r="F26" s="4" t="s">
        <v>60</v>
      </c>
      <c r="G26" s="5" t="s">
        <v>61</v>
      </c>
      <c r="H26" s="4" t="str">
        <f>"000010"</f>
        <v>000010</v>
      </c>
      <c r="I26" s="3">
        <v>42978</v>
      </c>
      <c r="J26" s="4" t="str">
        <f>"000011"</f>
        <v>000011</v>
      </c>
      <c r="K26" s="3">
        <v>42978</v>
      </c>
      <c r="L26" s="4" t="str">
        <f>"000015"</f>
        <v>000015</v>
      </c>
      <c r="M26" s="3">
        <v>42978</v>
      </c>
      <c r="N26" s="4">
        <v>17</v>
      </c>
      <c r="O26" s="4" t="str">
        <f>"007147"</f>
        <v>007147</v>
      </c>
      <c r="P26" s="3">
        <v>43038</v>
      </c>
      <c r="Q26" s="6">
        <v>126.13168</v>
      </c>
      <c r="R26" s="6">
        <v>3.5646800000000001</v>
      </c>
      <c r="S26" s="6">
        <v>122.56699999999999</v>
      </c>
      <c r="T26" s="4">
        <v>227</v>
      </c>
      <c r="U26" s="3">
        <v>43385</v>
      </c>
      <c r="V26" s="4">
        <v>9986985966</v>
      </c>
      <c r="W26" s="5" t="s">
        <v>62</v>
      </c>
      <c r="X26" s="4" t="s">
        <v>44</v>
      </c>
      <c r="Y26" s="5" t="s">
        <v>45</v>
      </c>
      <c r="Z26" s="4" t="s">
        <v>57</v>
      </c>
      <c r="AA26" s="5" t="s">
        <v>58</v>
      </c>
      <c r="AB26" s="6">
        <f t="shared" ref="AB26:AB36" si="0">Q26/100</f>
        <v>1.2613168000000001</v>
      </c>
      <c r="AD26" s="7"/>
      <c r="AF26" s="7"/>
      <c r="AG26" s="7"/>
    </row>
    <row r="27" spans="1:33" x14ac:dyDescent="0.2">
      <c r="A27" s="11">
        <v>6261</v>
      </c>
      <c r="B27" s="12" t="s">
        <v>110</v>
      </c>
      <c r="C27" s="12">
        <v>43385</v>
      </c>
      <c r="D27" s="4">
        <v>165</v>
      </c>
      <c r="E27" s="5" t="s">
        <v>59</v>
      </c>
      <c r="F27" s="4" t="s">
        <v>60</v>
      </c>
      <c r="G27" s="5" t="s">
        <v>61</v>
      </c>
      <c r="H27" s="4" t="str">
        <f>"000010"</f>
        <v>000010</v>
      </c>
      <c r="I27" s="3">
        <v>42978</v>
      </c>
      <c r="J27" s="4" t="str">
        <f>"000011"</f>
        <v>000011</v>
      </c>
      <c r="K27" s="3">
        <v>42978</v>
      </c>
      <c r="L27" s="4" t="str">
        <f>"000015"</f>
        <v>000015</v>
      </c>
      <c r="M27" s="3">
        <v>42978</v>
      </c>
      <c r="N27" s="4">
        <v>17</v>
      </c>
      <c r="O27" s="4" t="str">
        <f>"007147"</f>
        <v>007147</v>
      </c>
      <c r="P27" s="3">
        <v>43038</v>
      </c>
      <c r="Q27" s="6">
        <v>200.71960000000001</v>
      </c>
      <c r="R27" s="6">
        <v>7.1946000000000003</v>
      </c>
      <c r="S27" s="6">
        <v>193.52500000000001</v>
      </c>
      <c r="T27" s="4">
        <v>227</v>
      </c>
      <c r="U27" s="3">
        <v>43385</v>
      </c>
      <c r="V27" s="4">
        <v>9986985966</v>
      </c>
      <c r="W27" s="5" t="s">
        <v>62</v>
      </c>
      <c r="X27" s="4" t="s">
        <v>44</v>
      </c>
      <c r="Y27" s="5" t="s">
        <v>45</v>
      </c>
      <c r="Z27" s="4" t="s">
        <v>57</v>
      </c>
      <c r="AA27" s="5" t="s">
        <v>58</v>
      </c>
      <c r="AB27" s="6">
        <f t="shared" si="0"/>
        <v>2.007196</v>
      </c>
      <c r="AD27" s="7"/>
      <c r="AF27" s="7"/>
      <c r="AG27" s="7"/>
    </row>
    <row r="28" spans="1:33" x14ac:dyDescent="0.2">
      <c r="A28" s="11">
        <v>6262</v>
      </c>
      <c r="B28" s="12" t="s">
        <v>110</v>
      </c>
      <c r="C28" s="12">
        <v>43385</v>
      </c>
      <c r="D28" s="4">
        <v>165</v>
      </c>
      <c r="E28" s="5" t="s">
        <v>59</v>
      </c>
      <c r="F28" s="4" t="s">
        <v>60</v>
      </c>
      <c r="G28" s="5" t="s">
        <v>61</v>
      </c>
      <c r="H28" s="4" t="str">
        <f>"000010"</f>
        <v>000010</v>
      </c>
      <c r="I28" s="3">
        <v>42978</v>
      </c>
      <c r="J28" s="4" t="str">
        <f>"000011"</f>
        <v>000011</v>
      </c>
      <c r="K28" s="3">
        <v>42978</v>
      </c>
      <c r="L28" s="4" t="str">
        <f>"000015"</f>
        <v>000015</v>
      </c>
      <c r="M28" s="3">
        <v>42978</v>
      </c>
      <c r="N28" s="4">
        <v>17</v>
      </c>
      <c r="O28" s="4" t="str">
        <f>"007147"</f>
        <v>007147</v>
      </c>
      <c r="P28" s="3">
        <v>43038</v>
      </c>
      <c r="Q28" s="6">
        <v>126.13168</v>
      </c>
      <c r="R28" s="6">
        <v>3.5646800000000001</v>
      </c>
      <c r="S28" s="6">
        <v>122.56699999999999</v>
      </c>
      <c r="T28" s="4">
        <v>227</v>
      </c>
      <c r="U28" s="3">
        <v>43385</v>
      </c>
      <c r="V28" s="4">
        <v>9986985966</v>
      </c>
      <c r="W28" s="5" t="s">
        <v>62</v>
      </c>
      <c r="X28" s="4" t="s">
        <v>44</v>
      </c>
      <c r="Y28" s="5" t="s">
        <v>45</v>
      </c>
      <c r="Z28" s="4" t="s">
        <v>57</v>
      </c>
      <c r="AA28" s="5" t="s">
        <v>58</v>
      </c>
      <c r="AB28" s="6">
        <f t="shared" si="0"/>
        <v>1.2613168000000001</v>
      </c>
      <c r="AD28" s="7"/>
      <c r="AF28" s="7"/>
      <c r="AG28" s="7"/>
    </row>
    <row r="29" spans="1:33" x14ac:dyDescent="0.2">
      <c r="A29" s="11">
        <v>6263</v>
      </c>
      <c r="B29" s="12" t="s">
        <v>110</v>
      </c>
      <c r="C29" s="12">
        <v>43385</v>
      </c>
      <c r="D29" s="4">
        <v>165</v>
      </c>
      <c r="E29" s="5" t="s">
        <v>59</v>
      </c>
      <c r="F29" s="4" t="s">
        <v>60</v>
      </c>
      <c r="G29" s="5" t="s">
        <v>61</v>
      </c>
      <c r="H29" s="4" t="str">
        <f>"000010"</f>
        <v>000010</v>
      </c>
      <c r="I29" s="3">
        <v>42978</v>
      </c>
      <c r="J29" s="4" t="str">
        <f>"000011"</f>
        <v>000011</v>
      </c>
      <c r="K29" s="3">
        <v>42978</v>
      </c>
      <c r="L29" s="4" t="str">
        <f>"000015"</f>
        <v>000015</v>
      </c>
      <c r="M29" s="3">
        <v>42978</v>
      </c>
      <c r="N29" s="4">
        <v>17</v>
      </c>
      <c r="O29" s="4" t="str">
        <f>"007147"</f>
        <v>007147</v>
      </c>
      <c r="P29" s="3">
        <v>43038</v>
      </c>
      <c r="Q29" s="6">
        <v>200.71960000000001</v>
      </c>
      <c r="R29" s="6">
        <v>7.1946000000000003</v>
      </c>
      <c r="S29" s="6">
        <v>193.52500000000001</v>
      </c>
      <c r="T29" s="4">
        <v>227</v>
      </c>
      <c r="U29" s="3">
        <v>43385</v>
      </c>
      <c r="V29" s="4">
        <v>9986985966</v>
      </c>
      <c r="W29" s="5" t="s">
        <v>62</v>
      </c>
      <c r="X29" s="4" t="s">
        <v>44</v>
      </c>
      <c r="Y29" s="5" t="s">
        <v>45</v>
      </c>
      <c r="Z29" s="4" t="s">
        <v>57</v>
      </c>
      <c r="AA29" s="5" t="s">
        <v>58</v>
      </c>
      <c r="AB29" s="6">
        <f t="shared" si="0"/>
        <v>2.007196</v>
      </c>
      <c r="AD29" s="7"/>
      <c r="AF29" s="7"/>
      <c r="AG29" s="7"/>
    </row>
    <row r="30" spans="1:33" x14ac:dyDescent="0.2">
      <c r="A30" s="11">
        <v>6264</v>
      </c>
      <c r="B30" s="12" t="s">
        <v>110</v>
      </c>
      <c r="C30" s="12">
        <v>43385</v>
      </c>
      <c r="D30" s="4">
        <v>165</v>
      </c>
      <c r="E30" s="5" t="s">
        <v>59</v>
      </c>
      <c r="F30" s="4" t="s">
        <v>111</v>
      </c>
      <c r="G30" s="5" t="s">
        <v>112</v>
      </c>
      <c r="H30" s="4" t="str">
        <f>"000086"</f>
        <v>000086</v>
      </c>
      <c r="I30" s="3">
        <v>42797</v>
      </c>
      <c r="J30" s="4" t="str">
        <f>"000006"</f>
        <v>000006</v>
      </c>
      <c r="K30" s="3">
        <v>42853</v>
      </c>
      <c r="L30" s="4" t="str">
        <f>"000025"</f>
        <v>000025</v>
      </c>
      <c r="M30" s="3">
        <v>42853</v>
      </c>
      <c r="N30" s="4">
        <v>17</v>
      </c>
      <c r="O30" s="4" t="str">
        <f>"006016"</f>
        <v>006016</v>
      </c>
      <c r="P30" s="3">
        <v>43374</v>
      </c>
      <c r="Q30" s="6">
        <v>6.5681799999999999</v>
      </c>
      <c r="R30" s="6">
        <v>0.84618000000000004</v>
      </c>
      <c r="S30" s="6">
        <v>5.7220000000000004</v>
      </c>
      <c r="T30" s="4">
        <v>230</v>
      </c>
      <c r="U30" s="3">
        <v>43385</v>
      </c>
      <c r="V30" s="4">
        <v>9880656051</v>
      </c>
      <c r="W30" s="5" t="s">
        <v>113</v>
      </c>
      <c r="X30" s="4" t="s">
        <v>30</v>
      </c>
      <c r="Y30" s="5" t="s">
        <v>31</v>
      </c>
      <c r="Z30" s="4" t="s">
        <v>66</v>
      </c>
      <c r="AA30" s="5" t="s">
        <v>67</v>
      </c>
      <c r="AB30" s="6">
        <f t="shared" si="0"/>
        <v>6.5681799999999999E-2</v>
      </c>
      <c r="AD30" s="7"/>
      <c r="AF30" s="7"/>
      <c r="AG30" s="7"/>
    </row>
    <row r="31" spans="1:33" x14ac:dyDescent="0.2">
      <c r="A31" s="11">
        <v>6265</v>
      </c>
      <c r="B31" s="12" t="s">
        <v>110</v>
      </c>
      <c r="C31" s="12">
        <v>43385</v>
      </c>
      <c r="D31" s="4">
        <v>165</v>
      </c>
      <c r="E31" s="5" t="s">
        <v>59</v>
      </c>
      <c r="F31" s="4" t="s">
        <v>114</v>
      </c>
      <c r="G31" s="5" t="s">
        <v>115</v>
      </c>
      <c r="H31" s="4" t="str">
        <f>"000083"</f>
        <v>000083</v>
      </c>
      <c r="I31" s="3">
        <v>42797</v>
      </c>
      <c r="J31" s="4" t="str">
        <f>"000007"</f>
        <v>000007</v>
      </c>
      <c r="K31" s="3">
        <v>42853</v>
      </c>
      <c r="L31" s="4" t="str">
        <f>"000026"</f>
        <v>000026</v>
      </c>
      <c r="M31" s="3">
        <v>42853</v>
      </c>
      <c r="N31" s="4">
        <v>17</v>
      </c>
      <c r="O31" s="4" t="str">
        <f>"006020"</f>
        <v>006020</v>
      </c>
      <c r="P31" s="3">
        <v>43374</v>
      </c>
      <c r="Q31" s="6">
        <v>7.0368399999999998</v>
      </c>
      <c r="R31" s="6">
        <v>0.90983999999999998</v>
      </c>
      <c r="S31" s="6">
        <v>6.1269999999999998</v>
      </c>
      <c r="T31" s="4">
        <v>230</v>
      </c>
      <c r="U31" s="3">
        <v>43385</v>
      </c>
      <c r="V31" s="4">
        <v>9880656051</v>
      </c>
      <c r="W31" s="5" t="s">
        <v>113</v>
      </c>
      <c r="X31" s="4" t="s">
        <v>30</v>
      </c>
      <c r="Y31" s="5" t="s">
        <v>31</v>
      </c>
      <c r="Z31" s="4" t="s">
        <v>66</v>
      </c>
      <c r="AA31" s="5" t="s">
        <v>67</v>
      </c>
      <c r="AB31" s="6">
        <f t="shared" si="0"/>
        <v>7.0368399999999998E-2</v>
      </c>
      <c r="AD31" s="7"/>
      <c r="AF31" s="7"/>
      <c r="AG31" s="7"/>
    </row>
    <row r="32" spans="1:33" x14ac:dyDescent="0.2">
      <c r="A32" s="11">
        <v>6266</v>
      </c>
      <c r="B32" s="12" t="s">
        <v>110</v>
      </c>
      <c r="C32" s="12">
        <v>43385</v>
      </c>
      <c r="D32" s="4">
        <v>165</v>
      </c>
      <c r="E32" s="5" t="s">
        <v>59</v>
      </c>
      <c r="F32" s="4" t="s">
        <v>116</v>
      </c>
      <c r="G32" s="5" t="s">
        <v>117</v>
      </c>
      <c r="H32" s="4" t="str">
        <f>"000092"</f>
        <v>000092</v>
      </c>
      <c r="I32" s="3">
        <v>42801</v>
      </c>
      <c r="J32" s="4" t="str">
        <f>"000008"</f>
        <v>000008</v>
      </c>
      <c r="K32" s="3">
        <v>42853</v>
      </c>
      <c r="L32" s="4" t="str">
        <f>"000030"</f>
        <v>000030</v>
      </c>
      <c r="M32" s="3">
        <v>42853</v>
      </c>
      <c r="N32" s="4">
        <v>17</v>
      </c>
      <c r="O32" s="4" t="str">
        <f>"006032"</f>
        <v>006032</v>
      </c>
      <c r="P32" s="3">
        <v>43374</v>
      </c>
      <c r="Q32" s="6">
        <v>9.3428799999999992</v>
      </c>
      <c r="R32" s="6">
        <v>1.28088</v>
      </c>
      <c r="S32" s="6">
        <v>8.0619999999999994</v>
      </c>
      <c r="T32" s="4">
        <v>230</v>
      </c>
      <c r="U32" s="3">
        <v>43385</v>
      </c>
      <c r="V32" s="4">
        <v>7411153374</v>
      </c>
      <c r="W32" s="5" t="s">
        <v>118</v>
      </c>
      <c r="X32" s="4" t="s">
        <v>30</v>
      </c>
      <c r="Y32" s="5" t="s">
        <v>31</v>
      </c>
      <c r="Z32" s="4" t="s">
        <v>66</v>
      </c>
      <c r="AA32" s="5" t="s">
        <v>67</v>
      </c>
      <c r="AB32" s="6">
        <f t="shared" si="0"/>
        <v>9.3428799999999992E-2</v>
      </c>
      <c r="AD32" s="7"/>
      <c r="AF32" s="7"/>
      <c r="AG32" s="7"/>
    </row>
    <row r="33" spans="1:33" x14ac:dyDescent="0.2">
      <c r="A33" s="11">
        <v>6267</v>
      </c>
      <c r="B33" s="12" t="s">
        <v>110</v>
      </c>
      <c r="C33" s="12">
        <v>43385</v>
      </c>
      <c r="D33" s="4">
        <v>165</v>
      </c>
      <c r="E33" s="5" t="s">
        <v>59</v>
      </c>
      <c r="F33" s="4" t="s">
        <v>119</v>
      </c>
      <c r="G33" s="5" t="s">
        <v>120</v>
      </c>
      <c r="H33" s="4" t="str">
        <f>"000085"</f>
        <v>000085</v>
      </c>
      <c r="I33" s="3">
        <v>42797</v>
      </c>
      <c r="J33" s="4" t="str">
        <f>"000004"</f>
        <v>000004</v>
      </c>
      <c r="K33" s="3">
        <v>42853</v>
      </c>
      <c r="L33" s="4" t="str">
        <f>"000023"</f>
        <v>000023</v>
      </c>
      <c r="M33" s="3">
        <v>42853</v>
      </c>
      <c r="N33" s="4">
        <v>17</v>
      </c>
      <c r="O33" s="4" t="str">
        <f>"006067"</f>
        <v>006067</v>
      </c>
      <c r="P33" s="3">
        <v>43374</v>
      </c>
      <c r="Q33" s="6">
        <v>15.960559999999999</v>
      </c>
      <c r="R33" s="6">
        <v>2.0845600000000002</v>
      </c>
      <c r="S33" s="6">
        <v>13.875999999999999</v>
      </c>
      <c r="T33" s="4">
        <v>230</v>
      </c>
      <c r="U33" s="3">
        <v>43385</v>
      </c>
      <c r="V33" s="4">
        <v>9448085873</v>
      </c>
      <c r="W33" s="5" t="s">
        <v>121</v>
      </c>
      <c r="X33" s="4" t="s">
        <v>30</v>
      </c>
      <c r="Y33" s="5" t="s">
        <v>31</v>
      </c>
      <c r="Z33" s="4" t="s">
        <v>66</v>
      </c>
      <c r="AA33" s="5" t="s">
        <v>67</v>
      </c>
      <c r="AB33" s="6">
        <f t="shared" si="0"/>
        <v>0.15960559999999999</v>
      </c>
      <c r="AD33" s="7"/>
      <c r="AF33" s="7"/>
      <c r="AG33" s="7"/>
    </row>
    <row r="34" spans="1:33" x14ac:dyDescent="0.2">
      <c r="A34" s="11">
        <v>6268</v>
      </c>
      <c r="B34" s="12" t="s">
        <v>110</v>
      </c>
      <c r="C34" s="12">
        <v>43385</v>
      </c>
      <c r="D34" s="4">
        <v>165</v>
      </c>
      <c r="E34" s="5" t="s">
        <v>59</v>
      </c>
      <c r="F34" s="4" t="s">
        <v>122</v>
      </c>
      <c r="G34" s="5" t="s">
        <v>123</v>
      </c>
      <c r="H34" s="4" t="str">
        <f>"000084"</f>
        <v>000084</v>
      </c>
      <c r="I34" s="3">
        <v>42797</v>
      </c>
      <c r="J34" s="4" t="str">
        <f>"000005"</f>
        <v>000005</v>
      </c>
      <c r="K34" s="3">
        <v>42853</v>
      </c>
      <c r="L34" s="4" t="str">
        <f>"000024"</f>
        <v>000024</v>
      </c>
      <c r="M34" s="3">
        <v>42853</v>
      </c>
      <c r="N34" s="4">
        <v>17</v>
      </c>
      <c r="O34" s="4" t="str">
        <f>"006068"</f>
        <v>006068</v>
      </c>
      <c r="P34" s="3">
        <v>43374</v>
      </c>
      <c r="Q34" s="6">
        <v>10.322839999999999</v>
      </c>
      <c r="R34" s="6">
        <v>1.3638399999999999</v>
      </c>
      <c r="S34" s="6">
        <v>8.9589999999999996</v>
      </c>
      <c r="T34" s="4">
        <v>230</v>
      </c>
      <c r="U34" s="3">
        <v>43385</v>
      </c>
      <c r="V34" s="4">
        <v>9448085873</v>
      </c>
      <c r="W34" s="5" t="s">
        <v>121</v>
      </c>
      <c r="X34" s="4" t="s">
        <v>30</v>
      </c>
      <c r="Y34" s="5" t="s">
        <v>31</v>
      </c>
      <c r="Z34" s="4" t="s">
        <v>66</v>
      </c>
      <c r="AA34" s="5" t="s">
        <v>67</v>
      </c>
      <c r="AB34" s="6">
        <f t="shared" si="0"/>
        <v>0.1032284</v>
      </c>
      <c r="AD34" s="7"/>
      <c r="AF34" s="7"/>
      <c r="AG34" s="7"/>
    </row>
    <row r="35" spans="1:33" x14ac:dyDescent="0.2">
      <c r="A35" s="11">
        <v>6635</v>
      </c>
      <c r="B35" s="12" t="s">
        <v>110</v>
      </c>
      <c r="C35" s="12">
        <v>43389</v>
      </c>
      <c r="D35" s="4">
        <v>165</v>
      </c>
      <c r="E35" s="5" t="s">
        <v>59</v>
      </c>
      <c r="F35" s="4" t="s">
        <v>124</v>
      </c>
      <c r="G35" s="5" t="s">
        <v>125</v>
      </c>
      <c r="H35" s="4" t="str">
        <f>"000091"</f>
        <v>000091</v>
      </c>
      <c r="I35" s="3">
        <v>42404</v>
      </c>
      <c r="J35" s="4" t="str">
        <f>"000042"</f>
        <v>000042</v>
      </c>
      <c r="K35" s="3">
        <v>42615</v>
      </c>
      <c r="L35" s="4" t="str">
        <f>"000056"</f>
        <v>000056</v>
      </c>
      <c r="M35" s="3">
        <v>42871</v>
      </c>
      <c r="N35" s="4">
        <v>16</v>
      </c>
      <c r="O35" s="4" t="str">
        <f>"006558"</f>
        <v>006558</v>
      </c>
      <c r="P35" s="3">
        <v>43383</v>
      </c>
      <c r="Q35" s="6">
        <v>10.33272</v>
      </c>
      <c r="R35" s="6">
        <v>1.44672</v>
      </c>
      <c r="S35" s="6">
        <v>8.8859999999999992</v>
      </c>
      <c r="T35" s="4">
        <v>243</v>
      </c>
      <c r="U35" s="3">
        <v>43389</v>
      </c>
      <c r="V35" s="4">
        <v>9901333577</v>
      </c>
      <c r="W35" s="5" t="s">
        <v>126</v>
      </c>
      <c r="X35" s="4" t="s">
        <v>30</v>
      </c>
      <c r="Y35" s="5" t="s">
        <v>31</v>
      </c>
      <c r="Z35" s="4" t="s">
        <v>66</v>
      </c>
      <c r="AA35" s="5" t="s">
        <v>67</v>
      </c>
      <c r="AB35" s="6">
        <f t="shared" si="0"/>
        <v>0.10332720000000001</v>
      </c>
      <c r="AD35" s="7"/>
      <c r="AF35" s="7"/>
      <c r="AG35" s="7"/>
    </row>
    <row r="36" spans="1:33" x14ac:dyDescent="0.2">
      <c r="A36" s="11">
        <v>6882</v>
      </c>
      <c r="B36" s="12" t="s">
        <v>110</v>
      </c>
      <c r="C36" s="12">
        <v>43399</v>
      </c>
      <c r="D36" s="4">
        <v>165</v>
      </c>
      <c r="E36" s="5" t="s">
        <v>59</v>
      </c>
      <c r="F36" s="4" t="s">
        <v>60</v>
      </c>
      <c r="G36" s="5" t="s">
        <v>61</v>
      </c>
      <c r="H36" s="4" t="str">
        <f>"000010"</f>
        <v>000010</v>
      </c>
      <c r="I36" s="3">
        <v>42978</v>
      </c>
      <c r="J36" s="4" t="str">
        <f>"000011"</f>
        <v>000011</v>
      </c>
      <c r="K36" s="3">
        <v>42978</v>
      </c>
      <c r="L36" s="4" t="str">
        <f>"000015"</f>
        <v>000015</v>
      </c>
      <c r="M36" s="3">
        <v>42978</v>
      </c>
      <c r="N36" s="4">
        <v>17</v>
      </c>
      <c r="O36" s="4" t="str">
        <f>"007147"</f>
        <v>007147</v>
      </c>
      <c r="P36" s="3">
        <v>43038</v>
      </c>
      <c r="Q36" s="6">
        <v>2.25</v>
      </c>
      <c r="R36" s="6">
        <v>0.22500000000000001</v>
      </c>
      <c r="S36" s="6">
        <v>2.0249999999999999</v>
      </c>
      <c r="T36" s="4">
        <v>250</v>
      </c>
      <c r="U36" s="3">
        <v>43399</v>
      </c>
      <c r="V36" s="4">
        <v>8722526202</v>
      </c>
      <c r="W36" s="5" t="s">
        <v>127</v>
      </c>
      <c r="X36" s="4" t="s">
        <v>44</v>
      </c>
      <c r="Y36" s="5" t="s">
        <v>45</v>
      </c>
      <c r="Z36" s="4" t="s">
        <v>66</v>
      </c>
      <c r="AA36" s="5" t="s">
        <v>67</v>
      </c>
      <c r="AB36" s="6">
        <f t="shared" si="0"/>
        <v>2.2499999999999999E-2</v>
      </c>
      <c r="AD36" s="7"/>
      <c r="AF36" s="7"/>
      <c r="AG3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2019-01-17T14:53:58Z</dcterms:modified>
</cp:coreProperties>
</file>