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</calcChain>
</file>

<file path=xl/sharedStrings.xml><?xml version="1.0" encoding="utf-8"?>
<sst xmlns="http://schemas.openxmlformats.org/spreadsheetml/2006/main" count="397" uniqueCount="119">
  <si>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</si>
  <si>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</si>
  <si>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</si>
  <si>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</si>
  <si>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</si>
  <si>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</si>
  <si>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</si>
  <si>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</si>
  <si>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</si>
  <si>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</si>
  <si>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</si>
  <si>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</si>
  <si>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</si>
  <si>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</si>
  <si>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</si>
  <si>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</si>
  <si>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</si>
  <si>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</si>
  <si>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</si>
  <si>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</si>
  <si>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</si>
  <si>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</si>
  <si>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</si>
  <si>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</si>
  <si>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</si>
  <si>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</si>
  <si>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</si>
  <si>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</si>
  <si>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</si>
  <si>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</si>
  <si>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</si>
  <si>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</si>
  <si>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July</t>
  </si>
  <si>
    <t>P0300</t>
  </si>
  <si>
    <t>M and R to Street Lights - Replacement of Burnt Bulbs etc. (Package)</t>
  </si>
  <si>
    <t>June</t>
  </si>
  <si>
    <t>May</t>
  </si>
  <si>
    <t>P3111</t>
  </si>
  <si>
    <t>State Finance Commission Untied Grant Works</t>
  </si>
  <si>
    <t>P3110</t>
  </si>
  <si>
    <t>14th Finance Commission Grant Works</t>
  </si>
  <si>
    <t>November</t>
  </si>
  <si>
    <t>December</t>
  </si>
  <si>
    <t>Special Development works in 7 CMC and 1 TMC area in BBMP</t>
  </si>
  <si>
    <t>P3089</t>
  </si>
  <si>
    <t>Nagarothana Works</t>
  </si>
  <si>
    <t>P3106</t>
  </si>
  <si>
    <t>October</t>
  </si>
  <si>
    <t>Road network arterial roads (Project Division and Major Road Division)</t>
  </si>
  <si>
    <t>P1732</t>
  </si>
  <si>
    <t xml:space="preserve"> Assistant Executive Engineer Yeshwanthapur Sub Division Rajarajeshwari Nagar Zone</t>
  </si>
  <si>
    <t>ddo525</t>
  </si>
  <si>
    <t>The Technical Manager</t>
  </si>
  <si>
    <t xml:space="preserve"> Executive Engineer (Project) Rajarajeshwari Nagar Zone</t>
  </si>
  <si>
    <t>ddo008</t>
  </si>
  <si>
    <t xml:space="preserve"> Executive Engineer (Electrical) Rajarajeshwari Nagar Zone</t>
  </si>
  <si>
    <t>ddo009</t>
  </si>
  <si>
    <t>Detailed Estimate for the work of indira kitchen in ward no 17 J P Park</t>
  </si>
  <si>
    <t>017-18-000020</t>
  </si>
  <si>
    <t>J P Park</t>
  </si>
  <si>
    <t xml:space="preserve">Beautification and construction of compound wall with Grill to Indira canteen in ward no -17  </t>
  </si>
  <si>
    <t>017-18-000019</t>
  </si>
  <si>
    <t>PMJ Construction Pvt Ltd</t>
  </si>
  <si>
    <t>Providing Consultancy Services for Construction supervision project management Service including Proof Checking and Quality control for the 3 Works in Project Division in RR Nagara.</t>
  </si>
  <si>
    <t>017-17-000007</t>
  </si>
  <si>
    <t>Tejus Consultant</t>
  </si>
  <si>
    <t>Providing Play Equimpents (out Door Gym) in JP Park inside  in  ward no 17</t>
  </si>
  <si>
    <t>017-16-000014</t>
  </si>
  <si>
    <t>Ms Sai Enviro Engineers Pvt Ltd</t>
  </si>
  <si>
    <t>Design Supply  Erection Commissioning operation and Maintenance of 1000 KLD Capacity Treatment Plant at J.P Park On Design Build and operate basis on Lumpsum Turnkey No Variation Contract</t>
  </si>
  <si>
    <t>017-16-000015</t>
  </si>
  <si>
    <t>Civil Quality Consultants and Engineers</t>
  </si>
  <si>
    <t>Providing drinking water facilities and other development works in J P Park in ward no 17</t>
  </si>
  <si>
    <t>017-18-000011</t>
  </si>
  <si>
    <t>PRASHANTH ROAD INFRAPROJECTS AND DEVELOPERS PRIVATE LIMITED</t>
  </si>
  <si>
    <t>Improvements to roads drains and culverts in Muthyalanagara railway track near water body aera and surrounding area in ward  no 17 J P Park</t>
  </si>
  <si>
    <t>017-17-000004</t>
  </si>
  <si>
    <t>Preparation of detailed project report for the work of Providing of barricading to footpath and other development works on the Northen side of J P Park double road in ward no 17</t>
  </si>
  <si>
    <t>017-18-000009</t>
  </si>
  <si>
    <t>Providing of barricading to footpath and other development works on the Southern side of J P Park double road in ward no 17</t>
  </si>
  <si>
    <t>017-18-000010</t>
  </si>
  <si>
    <t>M/s.Civil Quality Consultants &amp; Engineers</t>
  </si>
  <si>
    <t>Prema Electrical Enterprises</t>
  </si>
  <si>
    <t>Operation and Maintenance of Street Light System in Ward No. 17-JP Park(P-muthyalanagar) Package R3 of RajarajeshwariNagar Zone.</t>
  </si>
  <si>
    <t>017-16-000001</t>
  </si>
  <si>
    <t>Prema Electricals Enterprises</t>
  </si>
  <si>
    <t>Operation and Maintenance of Street Light System in Ward No. 17-JP Park(P-Brindavannagar) Package R4 of RajarajeshwariNagar Zone.</t>
  </si>
  <si>
    <t>017-16-000002</t>
  </si>
  <si>
    <t>Improvements and Developments of playgrounds in ward no 16,17,42 and 73 and Construction of Indoor Shuttle Cock court in ward no 17 of RR Nagara Constituency.</t>
  </si>
  <si>
    <t>BN Girish</t>
  </si>
  <si>
    <t>Construction of dhyana mandira at J P Park phase I in ward no 17</t>
  </si>
  <si>
    <t>017-18-000002</t>
  </si>
  <si>
    <t xml:space="preserve">Providing PMC and supervision including Quality Control for the work of Developemental nd other works at Sidharthanagara in Ward no.16 &amp; Construction of Dhyana Mandira 2 Phases at J P Park ward 17 in RR Nagara Division. </t>
  </si>
  <si>
    <t>017-18-000001</t>
  </si>
  <si>
    <t>Civil Experts Consultants &amp; Testing Centre</t>
  </si>
  <si>
    <t>Improvements to roads drains and culverts in Muthyalanagara railway track near water body aera and surrounding area in ward no 17 J P Park</t>
  </si>
  <si>
    <t>Civil Experts consultants and Testing centre</t>
  </si>
  <si>
    <t>Improvements and Development works at Mohan kumar Nagar Main road adjoining to segregation unit footpath, pathways, covering of SWD and other alllied works in J P Park ward no 17</t>
  </si>
  <si>
    <t>017-17-000005</t>
  </si>
  <si>
    <t>M/s Kiran Electricals Prop.A V Gurumurthy</t>
  </si>
  <si>
    <t xml:space="preserve">Providing and fixing of LED Street lights in Ward No 17 in RR Nagar Division </t>
  </si>
  <si>
    <t>017-17-000009</t>
  </si>
  <si>
    <t>Drilling of Borewell erecting the pump and motor electrification and pipeline in Mohankumar Nagara, J P Park play gropund and surrounding areas in ward no 17</t>
  </si>
  <si>
    <t>017-18-000005</t>
  </si>
  <si>
    <t>M/s ACS Design Consulting Pvt. Ltd.</t>
  </si>
  <si>
    <t>Design Supply Erection Commissioning operation and Maintenance of 1000 KLD Capacity Treatment Plant at J.P Park On Design Build and operate basis on Lumpsum Turnkey No Variation Contract</t>
  </si>
  <si>
    <t>The Technical Manager (KRIDL),</t>
  </si>
  <si>
    <t>Construction of road and drain in Muthyalanagara J P Park ward no 17 from Tank Bund 1st main road to 2nd main road and other cross roads connecting to Tank Bund road</t>
  </si>
  <si>
    <t>304-14-000144</t>
  </si>
  <si>
    <t>M/s K.Damodar &amp; Co.  (Damodar Manjunath)</t>
  </si>
  <si>
    <t>Consultancy Services for preparation of Detailed Project Report for the work of Improvements to J P Park in ward no 17</t>
  </si>
  <si>
    <t>017-17-000003</t>
  </si>
  <si>
    <t>Civil Expert Consultants &amp; Testing Centre</t>
  </si>
  <si>
    <t>Sri, A.G. Narayanaswamy,</t>
  </si>
  <si>
    <t>Comprehensive development of selected main roads and cross roads in ward no 16,17 (excluding arterial and sub arterial roads) in Rajarajeshwarinagara dividion under package-RRN-2016-17 (01)</t>
  </si>
  <si>
    <t>017-17-000006</t>
  </si>
  <si>
    <t>RNC Consultants</t>
  </si>
  <si>
    <t>Sri, A.G Narayaswamy</t>
  </si>
  <si>
    <t>M/s, Civil Expert Consultants &amp; Testing Center,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</si>
</sst>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A2" sqref="A2:XFD4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</v>
      </c>
      <c r="B2" s="13" t="s">
        <v>28</v>
      </c>
      <c r="C2" s="13">
        <v>43194</v>
      </c>
      <c r="D2" s="5">
        <v>17</v>
      </c>
      <c r="E2" s="6" t="s">
        <v>59</v>
      </c>
      <c r="F2" s="5" t="s">
        <v>115</v>
      </c>
      <c r="G2" s="6" t="s">
        <v>114</v>
      </c>
      <c r="H2" s="5" t="str">
        <f>"000099"</f>
        <v>000099</v>
      </c>
      <c r="I2" s="4">
        <v>42803</v>
      </c>
      <c r="J2" s="5" t="str">
        <f>"000035"</f>
        <v>000035</v>
      </c>
      <c r="K2" s="4">
        <v>43190</v>
      </c>
      <c r="L2" s="5" t="str">
        <f>"000209"</f>
        <v>000209</v>
      </c>
      <c r="M2" s="4">
        <v>43190</v>
      </c>
      <c r="N2" s="5">
        <v>17</v>
      </c>
      <c r="O2" s="5" t="str">
        <f>"001289"</f>
        <v>001289</v>
      </c>
      <c r="P2" s="4">
        <v>43229</v>
      </c>
      <c r="Q2" s="7">
        <v>6.875</v>
      </c>
      <c r="R2" s="7">
        <v>0.6875</v>
      </c>
      <c r="S2" s="7">
        <v>6.1875</v>
      </c>
      <c r="T2" s="5">
        <v>1</v>
      </c>
      <c r="U2" s="4">
        <v>43194</v>
      </c>
      <c r="V2" s="5">
        <v>9986551818</v>
      </c>
      <c r="W2" s="6" t="s">
        <v>118</v>
      </c>
      <c r="X2" s="5" t="s">
        <v>29</v>
      </c>
      <c r="Y2" s="6" t="s">
        <v>30</v>
      </c>
      <c r="Z2" s="5" t="s">
        <v>51</v>
      </c>
      <c r="AA2" s="6" t="s">
        <v>50</v>
      </c>
      <c r="AB2" s="7">
        <v>6.8750000000000006E-2</v>
      </c>
      <c r="AD2" s="8"/>
      <c r="AF2" s="8"/>
      <c r="AG2" s="8"/>
    </row>
    <row r="3" spans="1:33" x14ac:dyDescent="0.2">
      <c r="A3" s="12">
        <v>13</v>
      </c>
      <c r="B3" s="13" t="s">
        <v>28</v>
      </c>
      <c r="C3" s="13">
        <v>43194</v>
      </c>
      <c r="D3" s="5">
        <v>17</v>
      </c>
      <c r="E3" s="6" t="s">
        <v>59</v>
      </c>
      <c r="F3" s="5" t="s">
        <v>115</v>
      </c>
      <c r="G3" s="6" t="s">
        <v>114</v>
      </c>
      <c r="H3" s="5" t="str">
        <f>"000099"</f>
        <v>000099</v>
      </c>
      <c r="I3" s="4">
        <v>42803</v>
      </c>
      <c r="J3" s="5" t="str">
        <f>"000035"</f>
        <v>000035</v>
      </c>
      <c r="K3" s="4">
        <v>43190</v>
      </c>
      <c r="L3" s="5" t="str">
        <f>"000209"</f>
        <v>000209</v>
      </c>
      <c r="M3" s="4">
        <v>43190</v>
      </c>
      <c r="N3" s="5">
        <v>17</v>
      </c>
      <c r="O3" s="5" t="str">
        <f>"001289"</f>
        <v>001289</v>
      </c>
      <c r="P3" s="4">
        <v>43229</v>
      </c>
      <c r="Q3" s="7">
        <v>449.15365000000003</v>
      </c>
      <c r="R3" s="7">
        <v>20.153649999999999</v>
      </c>
      <c r="S3" s="7">
        <v>429</v>
      </c>
      <c r="T3" s="5">
        <v>1</v>
      </c>
      <c r="U3" s="4">
        <v>43194</v>
      </c>
      <c r="V3" s="5">
        <v>9449830257</v>
      </c>
      <c r="W3" s="6" t="s">
        <v>113</v>
      </c>
      <c r="X3" s="5" t="s">
        <v>29</v>
      </c>
      <c r="Y3" s="6" t="s">
        <v>30</v>
      </c>
      <c r="Z3" s="5" t="s">
        <v>51</v>
      </c>
      <c r="AA3" s="6" t="s">
        <v>50</v>
      </c>
      <c r="AB3" s="7">
        <v>4.4915365000000005</v>
      </c>
      <c r="AD3" s="8"/>
      <c r="AF3" s="8"/>
      <c r="AG3" s="8"/>
    </row>
    <row r="4" spans="1:33" x14ac:dyDescent="0.2">
      <c r="A4" s="12">
        <v>14</v>
      </c>
      <c r="B4" s="13" t="s">
        <v>28</v>
      </c>
      <c r="C4" s="13">
        <v>43194</v>
      </c>
      <c r="D4" s="5">
        <v>17</v>
      </c>
      <c r="E4" s="6" t="s">
        <v>59</v>
      </c>
      <c r="F4" s="5" t="s">
        <v>98</v>
      </c>
      <c r="G4" s="6" t="s">
        <v>97</v>
      </c>
      <c r="H4" s="5" t="str">
        <f>"000018"</f>
        <v>000018</v>
      </c>
      <c r="I4" s="4">
        <v>43026</v>
      </c>
      <c r="J4" s="5" t="str">
        <f>""</f>
        <v/>
      </c>
      <c r="K4" s="4"/>
      <c r="L4" s="5" t="str">
        <f>""</f>
        <v/>
      </c>
      <c r="M4" s="4"/>
      <c r="N4" s="5">
        <v>17</v>
      </c>
      <c r="O4" s="5" t="str">
        <f>""</f>
        <v/>
      </c>
      <c r="P4" s="4"/>
      <c r="Q4" s="7">
        <v>281.40676000000002</v>
      </c>
      <c r="R4" s="7">
        <v>12.24117</v>
      </c>
      <c r="S4" s="7">
        <v>269.16559000000001</v>
      </c>
      <c r="T4" s="5">
        <v>1</v>
      </c>
      <c r="U4" s="4">
        <v>43194</v>
      </c>
      <c r="V4" s="5">
        <v>9999999999</v>
      </c>
      <c r="W4" s="6" t="s">
        <v>117</v>
      </c>
      <c r="X4" s="5" t="s">
        <v>29</v>
      </c>
      <c r="Y4" s="6" t="s">
        <v>30</v>
      </c>
      <c r="Z4" s="5" t="s">
        <v>51</v>
      </c>
      <c r="AA4" s="6" t="s">
        <v>50</v>
      </c>
      <c r="AB4" s="7">
        <v>2.8140676</v>
      </c>
      <c r="AD4" s="8"/>
      <c r="AF4" s="8"/>
      <c r="AG4" s="8"/>
    </row>
    <row r="5" spans="1:33" x14ac:dyDescent="0.2">
      <c r="A5" s="12">
        <v>15</v>
      </c>
      <c r="B5" s="13" t="s">
        <v>28</v>
      </c>
      <c r="C5" s="13">
        <v>43194</v>
      </c>
      <c r="D5" s="5">
        <v>17</v>
      </c>
      <c r="E5" s="6" t="s">
        <v>59</v>
      </c>
      <c r="F5" s="5" t="s">
        <v>64</v>
      </c>
      <c r="G5" s="6" t="s">
        <v>88</v>
      </c>
      <c r="H5" s="5" t="str">
        <f>"000020"</f>
        <v>000020</v>
      </c>
      <c r="I5" s="4">
        <v>43096</v>
      </c>
      <c r="J5" s="5" t="str">
        <f>"000012"</f>
        <v>000012</v>
      </c>
      <c r="K5" s="4">
        <v>43257</v>
      </c>
      <c r="L5" s="5" t="str">
        <f>"000012"</f>
        <v>000012</v>
      </c>
      <c r="M5" s="4">
        <v>43258</v>
      </c>
      <c r="N5" s="5">
        <v>17</v>
      </c>
      <c r="O5" s="5" t="str">
        <f>""</f>
        <v/>
      </c>
      <c r="P5" s="4"/>
      <c r="Q5" s="7">
        <v>156.73416</v>
      </c>
      <c r="R5" s="7">
        <v>6.2299600000000002</v>
      </c>
      <c r="S5" s="7">
        <v>150.5042</v>
      </c>
      <c r="T5" s="5">
        <v>3</v>
      </c>
      <c r="U5" s="4">
        <v>43194</v>
      </c>
      <c r="V5" s="5">
        <v>9845268085</v>
      </c>
      <c r="W5" s="6" t="s">
        <v>62</v>
      </c>
      <c r="X5" s="5" t="s">
        <v>46</v>
      </c>
      <c r="Y5" s="6" t="s">
        <v>45</v>
      </c>
      <c r="Z5" s="5" t="s">
        <v>54</v>
      </c>
      <c r="AA5" s="6" t="s">
        <v>53</v>
      </c>
      <c r="AB5" s="7">
        <v>1.5673416</v>
      </c>
      <c r="AD5" s="8"/>
      <c r="AF5" s="8"/>
      <c r="AG5" s="8"/>
    </row>
    <row r="6" spans="1:33" x14ac:dyDescent="0.2">
      <c r="A6" s="12">
        <v>346</v>
      </c>
      <c r="B6" s="13" t="s">
        <v>28</v>
      </c>
      <c r="C6" s="13">
        <v>43200</v>
      </c>
      <c r="D6" s="5">
        <v>17</v>
      </c>
      <c r="E6" s="6" t="s">
        <v>59</v>
      </c>
      <c r="F6" s="5" t="s">
        <v>111</v>
      </c>
      <c r="G6" s="6" t="s">
        <v>110</v>
      </c>
      <c r="H6" s="5" t="str">
        <f>".00097"</f>
        <v>.00097</v>
      </c>
      <c r="I6" s="4">
        <v>42773</v>
      </c>
      <c r="J6" s="5" t="str">
        <f>"000004"</f>
        <v>000004</v>
      </c>
      <c r="K6" s="4">
        <v>43203</v>
      </c>
      <c r="L6" s="5" t="str">
        <f>"000016"</f>
        <v>000016</v>
      </c>
      <c r="M6" s="4">
        <v>43203</v>
      </c>
      <c r="N6" s="5">
        <v>17</v>
      </c>
      <c r="O6" s="5" t="str">
        <f>"001369"</f>
        <v>001369</v>
      </c>
      <c r="P6" s="4">
        <v>43231</v>
      </c>
      <c r="Q6" s="7">
        <v>6.25</v>
      </c>
      <c r="R6" s="7">
        <v>0.625</v>
      </c>
      <c r="S6" s="7">
        <v>5.625</v>
      </c>
      <c r="T6" s="5">
        <v>14</v>
      </c>
      <c r="U6" s="4">
        <v>43200</v>
      </c>
      <c r="V6" s="5">
        <v>9986551818</v>
      </c>
      <c r="W6" s="6" t="s">
        <v>116</v>
      </c>
      <c r="X6" s="5" t="s">
        <v>46</v>
      </c>
      <c r="Y6" s="6" t="s">
        <v>45</v>
      </c>
      <c r="Z6" s="5" t="s">
        <v>51</v>
      </c>
      <c r="AA6" s="6" t="s">
        <v>50</v>
      </c>
      <c r="AB6" s="7">
        <v>6.25E-2</v>
      </c>
      <c r="AD6" s="8"/>
      <c r="AF6" s="8"/>
      <c r="AG6" s="8"/>
    </row>
    <row r="7" spans="1:33" x14ac:dyDescent="0.2">
      <c r="A7" s="12">
        <v>910</v>
      </c>
      <c r="B7" s="13" t="s">
        <v>36</v>
      </c>
      <c r="C7" s="13">
        <v>43229</v>
      </c>
      <c r="D7" s="5">
        <v>17</v>
      </c>
      <c r="E7" s="6" t="s">
        <v>59</v>
      </c>
      <c r="F7" s="5" t="s">
        <v>76</v>
      </c>
      <c r="G7" s="6" t="s">
        <v>95</v>
      </c>
      <c r="H7" s="5" t="str">
        <f>"000073"</f>
        <v>000073</v>
      </c>
      <c r="I7" s="4">
        <v>43139</v>
      </c>
      <c r="J7" s="5" t="str">
        <f>"000037"</f>
        <v>000037</v>
      </c>
      <c r="K7" s="4">
        <v>43190</v>
      </c>
      <c r="L7" s="5" t="str">
        <f>"000211"</f>
        <v>000211</v>
      </c>
      <c r="M7" s="4">
        <v>43190</v>
      </c>
      <c r="N7" s="5">
        <v>17</v>
      </c>
      <c r="O7" s="5" t="str">
        <f>"001202"</f>
        <v>001202</v>
      </c>
      <c r="P7" s="4">
        <v>43228</v>
      </c>
      <c r="Q7" s="7">
        <v>175.39536000000001</v>
      </c>
      <c r="R7" s="7">
        <v>21.39536</v>
      </c>
      <c r="S7" s="7">
        <v>154</v>
      </c>
      <c r="T7" s="5">
        <v>43</v>
      </c>
      <c r="U7" s="4">
        <v>43229</v>
      </c>
      <c r="V7" s="5">
        <v>9845399599</v>
      </c>
      <c r="W7" s="6" t="s">
        <v>74</v>
      </c>
      <c r="X7" s="5" t="s">
        <v>29</v>
      </c>
      <c r="Y7" s="6" t="s">
        <v>30</v>
      </c>
      <c r="Z7" s="5" t="s">
        <v>51</v>
      </c>
      <c r="AA7" s="6" t="s">
        <v>50</v>
      </c>
      <c r="AB7" s="7">
        <v>1.7539536</v>
      </c>
      <c r="AD7" s="8"/>
      <c r="AF7" s="8"/>
      <c r="AG7" s="8"/>
    </row>
    <row r="8" spans="1:33" x14ac:dyDescent="0.2">
      <c r="A8" s="12">
        <v>911</v>
      </c>
      <c r="B8" s="13" t="s">
        <v>36</v>
      </c>
      <c r="C8" s="13">
        <v>43229</v>
      </c>
      <c r="D8" s="5">
        <v>17</v>
      </c>
      <c r="E8" s="6" t="s">
        <v>59</v>
      </c>
      <c r="F8" s="5" t="s">
        <v>115</v>
      </c>
      <c r="G8" s="6" t="s">
        <v>114</v>
      </c>
      <c r="H8" s="5" t="str">
        <f>"000099"</f>
        <v>000099</v>
      </c>
      <c r="I8" s="4">
        <v>42803</v>
      </c>
      <c r="J8" s="5" t="str">
        <f>"000035"</f>
        <v>000035</v>
      </c>
      <c r="K8" s="4">
        <v>43190</v>
      </c>
      <c r="L8" s="5" t="str">
        <f>"000209"</f>
        <v>000209</v>
      </c>
      <c r="M8" s="4">
        <v>43190</v>
      </c>
      <c r="N8" s="5">
        <v>17</v>
      </c>
      <c r="O8" s="5" t="str">
        <f>"001289"</f>
        <v>001289</v>
      </c>
      <c r="P8" s="4">
        <v>43229</v>
      </c>
      <c r="Q8" s="7">
        <v>236.52619999999999</v>
      </c>
      <c r="R8" s="7">
        <v>11.3262</v>
      </c>
      <c r="S8" s="7">
        <v>225.2</v>
      </c>
      <c r="T8" s="5">
        <v>47</v>
      </c>
      <c r="U8" s="4">
        <v>43229</v>
      </c>
      <c r="V8" s="5">
        <v>9449830257</v>
      </c>
      <c r="W8" s="6" t="s">
        <v>113</v>
      </c>
      <c r="X8" s="5" t="s">
        <v>29</v>
      </c>
      <c r="Y8" s="6" t="s">
        <v>30</v>
      </c>
      <c r="Z8" s="5" t="s">
        <v>51</v>
      </c>
      <c r="AA8" s="6" t="s">
        <v>50</v>
      </c>
      <c r="AB8" s="7">
        <v>2.365262</v>
      </c>
      <c r="AD8" s="8"/>
      <c r="AF8" s="8"/>
      <c r="AG8" s="8"/>
    </row>
    <row r="9" spans="1:33" x14ac:dyDescent="0.2">
      <c r="A9" s="12">
        <v>912</v>
      </c>
      <c r="B9" s="13" t="s">
        <v>36</v>
      </c>
      <c r="C9" s="13">
        <v>43229</v>
      </c>
      <c r="D9" s="5">
        <v>17</v>
      </c>
      <c r="E9" s="6" t="s">
        <v>59</v>
      </c>
      <c r="F9" s="5" t="s">
        <v>78</v>
      </c>
      <c r="G9" s="6" t="s">
        <v>77</v>
      </c>
      <c r="H9" s="5" t="str">
        <f>"000078"</f>
        <v>000078</v>
      </c>
      <c r="I9" s="4">
        <v>43153</v>
      </c>
      <c r="J9" s="5" t="str">
        <f>"000032"</f>
        <v>000032</v>
      </c>
      <c r="K9" s="4">
        <v>43190</v>
      </c>
      <c r="L9" s="5" t="str">
        <f>"000205"</f>
        <v>000205</v>
      </c>
      <c r="M9" s="4">
        <v>43190</v>
      </c>
      <c r="N9" s="5">
        <v>18</v>
      </c>
      <c r="O9" s="5" t="str">
        <f>"001564"</f>
        <v>001564</v>
      </c>
      <c r="P9" s="4">
        <v>43238</v>
      </c>
      <c r="Q9" s="7">
        <v>102.14895</v>
      </c>
      <c r="R9" s="7">
        <v>10.148949999999999</v>
      </c>
      <c r="S9" s="7">
        <v>92</v>
      </c>
      <c r="T9" s="5">
        <v>47</v>
      </c>
      <c r="U9" s="4">
        <v>43229</v>
      </c>
      <c r="V9" s="5">
        <v>9611354208</v>
      </c>
      <c r="W9" s="6" t="s">
        <v>52</v>
      </c>
      <c r="X9" s="5" t="s">
        <v>29</v>
      </c>
      <c r="Y9" s="6" t="s">
        <v>30</v>
      </c>
      <c r="Z9" s="5" t="s">
        <v>51</v>
      </c>
      <c r="AA9" s="6" t="s">
        <v>50</v>
      </c>
      <c r="AB9" s="7">
        <v>1.0214894999999999</v>
      </c>
      <c r="AD9" s="8"/>
      <c r="AF9" s="8"/>
      <c r="AG9" s="8"/>
    </row>
    <row r="10" spans="1:33" x14ac:dyDescent="0.2">
      <c r="A10" s="12">
        <v>1157</v>
      </c>
      <c r="B10" s="13" t="s">
        <v>36</v>
      </c>
      <c r="C10" s="13">
        <v>43237</v>
      </c>
      <c r="D10" s="5">
        <v>17</v>
      </c>
      <c r="E10" s="6" t="s">
        <v>59</v>
      </c>
      <c r="F10" s="5" t="s">
        <v>111</v>
      </c>
      <c r="G10" s="6" t="s">
        <v>110</v>
      </c>
      <c r="H10" s="5" t="str">
        <f>".00097"</f>
        <v>.00097</v>
      </c>
      <c r="I10" s="4">
        <v>42773</v>
      </c>
      <c r="J10" s="5" t="str">
        <f>"000004"</f>
        <v>000004</v>
      </c>
      <c r="K10" s="4">
        <v>43203</v>
      </c>
      <c r="L10" s="5" t="str">
        <f>"000016"</f>
        <v>000016</v>
      </c>
      <c r="M10" s="4">
        <v>43203</v>
      </c>
      <c r="N10" s="5">
        <v>17</v>
      </c>
      <c r="O10" s="5" t="str">
        <f>"001369"</f>
        <v>001369</v>
      </c>
      <c r="P10" s="4">
        <v>43231</v>
      </c>
      <c r="Q10" s="7">
        <v>4.9000000000000004</v>
      </c>
      <c r="R10" s="7">
        <v>0.49</v>
      </c>
      <c r="S10" s="7">
        <v>4.41</v>
      </c>
      <c r="T10" s="5">
        <v>51</v>
      </c>
      <c r="U10" s="4">
        <v>43237</v>
      </c>
      <c r="V10" s="5">
        <v>9986551818</v>
      </c>
      <c r="W10" s="6" t="s">
        <v>112</v>
      </c>
      <c r="X10" s="5" t="s">
        <v>46</v>
      </c>
      <c r="Y10" s="6" t="s">
        <v>45</v>
      </c>
      <c r="Z10" s="5" t="s">
        <v>51</v>
      </c>
      <c r="AA10" s="6" t="s">
        <v>50</v>
      </c>
      <c r="AB10" s="7">
        <v>4.9000000000000002E-2</v>
      </c>
      <c r="AD10" s="8"/>
      <c r="AF10" s="8"/>
      <c r="AG10" s="8"/>
    </row>
    <row r="11" spans="1:33" x14ac:dyDescent="0.2">
      <c r="A11" s="12">
        <v>1158</v>
      </c>
      <c r="B11" s="13" t="s">
        <v>36</v>
      </c>
      <c r="C11" s="13">
        <v>43237</v>
      </c>
      <c r="D11" s="5">
        <v>17</v>
      </c>
      <c r="E11" s="6" t="s">
        <v>59</v>
      </c>
      <c r="F11" s="5" t="s">
        <v>111</v>
      </c>
      <c r="G11" s="6" t="s">
        <v>110</v>
      </c>
      <c r="H11" s="5" t="str">
        <f>".00097"</f>
        <v>.00097</v>
      </c>
      <c r="I11" s="4">
        <v>42773</v>
      </c>
      <c r="J11" s="5" t="str">
        <f>"000004"</f>
        <v>000004</v>
      </c>
      <c r="K11" s="4">
        <v>43203</v>
      </c>
      <c r="L11" s="5" t="str">
        <f>"000016"</f>
        <v>000016</v>
      </c>
      <c r="M11" s="4">
        <v>43203</v>
      </c>
      <c r="N11" s="5">
        <v>17</v>
      </c>
      <c r="O11" s="5" t="str">
        <f>"001369"</f>
        <v>001369</v>
      </c>
      <c r="P11" s="4">
        <v>43231</v>
      </c>
      <c r="Q11" s="7">
        <v>306.26780000000002</v>
      </c>
      <c r="R11" s="7">
        <v>14.267799999999999</v>
      </c>
      <c r="S11" s="7">
        <v>292</v>
      </c>
      <c r="T11" s="5">
        <v>51</v>
      </c>
      <c r="U11" s="4">
        <v>43237</v>
      </c>
      <c r="V11" s="5">
        <v>9845511082</v>
      </c>
      <c r="W11" s="6" t="s">
        <v>109</v>
      </c>
      <c r="X11" s="5" t="s">
        <v>46</v>
      </c>
      <c r="Y11" s="6" t="s">
        <v>45</v>
      </c>
      <c r="Z11" s="5" t="s">
        <v>51</v>
      </c>
      <c r="AA11" s="6" t="s">
        <v>50</v>
      </c>
      <c r="AB11" s="7">
        <v>3.062678</v>
      </c>
      <c r="AD11" s="8"/>
      <c r="AF11" s="8"/>
      <c r="AG11" s="8"/>
    </row>
    <row r="12" spans="1:33" x14ac:dyDescent="0.2">
      <c r="A12" s="12">
        <v>1166</v>
      </c>
      <c r="B12" s="13" t="s">
        <v>36</v>
      </c>
      <c r="C12" s="13">
        <v>43238</v>
      </c>
      <c r="D12" s="5">
        <v>17</v>
      </c>
      <c r="E12" s="6" t="s">
        <v>59</v>
      </c>
      <c r="F12" s="5" t="s">
        <v>108</v>
      </c>
      <c r="G12" s="6" t="s">
        <v>107</v>
      </c>
      <c r="H12" s="5" t="str">
        <f>"000037"</f>
        <v>000037</v>
      </c>
      <c r="I12" s="4">
        <v>41674</v>
      </c>
      <c r="J12" s="5" t="str">
        <f>"000014"</f>
        <v>000014</v>
      </c>
      <c r="K12" s="4">
        <v>42563</v>
      </c>
      <c r="L12" s="5" t="str">
        <f>"000136"</f>
        <v>000136</v>
      </c>
      <c r="M12" s="4">
        <v>42606</v>
      </c>
      <c r="N12" s="5">
        <v>14</v>
      </c>
      <c r="O12" s="5" t="str">
        <f>"001385"</f>
        <v>001385</v>
      </c>
      <c r="P12" s="4">
        <v>43236</v>
      </c>
      <c r="Q12" s="7">
        <v>30.667729999999999</v>
      </c>
      <c r="R12" s="7">
        <v>4.2962100000000003</v>
      </c>
      <c r="S12" s="7">
        <v>26.37152</v>
      </c>
      <c r="T12" s="5">
        <v>52</v>
      </c>
      <c r="U12" s="4">
        <v>43238</v>
      </c>
      <c r="V12" s="5">
        <v>8888888888</v>
      </c>
      <c r="W12" s="6" t="s">
        <v>106</v>
      </c>
      <c r="X12" s="5" t="s">
        <v>49</v>
      </c>
      <c r="Y12" s="6" t="s">
        <v>48</v>
      </c>
      <c r="Z12" s="5" t="s">
        <v>51</v>
      </c>
      <c r="AA12" s="6" t="s">
        <v>50</v>
      </c>
      <c r="AB12" s="7">
        <v>0.30667729999999999</v>
      </c>
      <c r="AD12" s="8"/>
      <c r="AF12" s="8"/>
      <c r="AG12" s="8"/>
    </row>
    <row r="13" spans="1:33" x14ac:dyDescent="0.2">
      <c r="A13" s="12">
        <v>1289</v>
      </c>
      <c r="B13" s="13" t="s">
        <v>36</v>
      </c>
      <c r="C13" s="13">
        <v>43241</v>
      </c>
      <c r="D13" s="5">
        <v>17</v>
      </c>
      <c r="E13" s="6" t="s">
        <v>59</v>
      </c>
      <c r="F13" s="5" t="s">
        <v>70</v>
      </c>
      <c r="G13" s="6" t="s">
        <v>105</v>
      </c>
      <c r="H13" s="5" t="str">
        <f>"100054"</f>
        <v>100054</v>
      </c>
      <c r="I13" s="4">
        <v>42685</v>
      </c>
      <c r="J13" s="5" t="str">
        <f>"000097"</f>
        <v>000097</v>
      </c>
      <c r="K13" s="4">
        <v>43152</v>
      </c>
      <c r="L13" s="5" t="str">
        <f>"000039"</f>
        <v>000039</v>
      </c>
      <c r="M13" s="4">
        <v>43152</v>
      </c>
      <c r="N13" s="5">
        <v>16</v>
      </c>
      <c r="O13" s="5" t="str">
        <f>"001530"</f>
        <v>001530</v>
      </c>
      <c r="P13" s="4">
        <v>43238</v>
      </c>
      <c r="Q13" s="7">
        <v>113.1075</v>
      </c>
      <c r="R13" s="7">
        <v>3.8205300000000002</v>
      </c>
      <c r="S13" s="7">
        <v>109.28697</v>
      </c>
      <c r="T13" s="5">
        <v>55</v>
      </c>
      <c r="U13" s="4">
        <v>43241</v>
      </c>
      <c r="V13" s="5">
        <v>8790991187</v>
      </c>
      <c r="W13" s="6" t="s">
        <v>68</v>
      </c>
      <c r="X13" s="5" t="s">
        <v>44</v>
      </c>
      <c r="Y13" s="6" t="s">
        <v>43</v>
      </c>
      <c r="Z13" s="5" t="s">
        <v>54</v>
      </c>
      <c r="AA13" s="6" t="s">
        <v>53</v>
      </c>
      <c r="AB13" s="7">
        <v>1.1310750000000001</v>
      </c>
      <c r="AD13" s="8"/>
      <c r="AF13" s="8"/>
      <c r="AG13" s="8"/>
    </row>
    <row r="14" spans="1:33" x14ac:dyDescent="0.2">
      <c r="A14" s="12">
        <v>1290</v>
      </c>
      <c r="B14" s="13" t="s">
        <v>36</v>
      </c>
      <c r="C14" s="13">
        <v>43241</v>
      </c>
      <c r="D14" s="5">
        <v>17</v>
      </c>
      <c r="E14" s="6" t="s">
        <v>59</v>
      </c>
      <c r="F14" s="5" t="s">
        <v>78</v>
      </c>
      <c r="G14" s="6" t="s">
        <v>77</v>
      </c>
      <c r="H14" s="5" t="str">
        <f>"000078"</f>
        <v>000078</v>
      </c>
      <c r="I14" s="4">
        <v>43153</v>
      </c>
      <c r="J14" s="5" t="str">
        <f>"000032"</f>
        <v>000032</v>
      </c>
      <c r="K14" s="4">
        <v>43190</v>
      </c>
      <c r="L14" s="5" t="str">
        <f>"000205"</f>
        <v>000205</v>
      </c>
      <c r="M14" s="4">
        <v>43190</v>
      </c>
      <c r="N14" s="5">
        <v>18</v>
      </c>
      <c r="O14" s="5" t="str">
        <f>"001564"</f>
        <v>001564</v>
      </c>
      <c r="P14" s="4">
        <v>43238</v>
      </c>
      <c r="Q14" s="7">
        <v>5.3</v>
      </c>
      <c r="R14" s="7">
        <v>0.53</v>
      </c>
      <c r="S14" s="7">
        <v>4.7699999999999996</v>
      </c>
      <c r="T14" s="5">
        <v>55</v>
      </c>
      <c r="U14" s="4">
        <v>43241</v>
      </c>
      <c r="V14" s="5">
        <v>9448064921</v>
      </c>
      <c r="W14" s="6" t="s">
        <v>104</v>
      </c>
      <c r="X14" s="5" t="s">
        <v>29</v>
      </c>
      <c r="Y14" s="6" t="s">
        <v>30</v>
      </c>
      <c r="Z14" s="5" t="s">
        <v>51</v>
      </c>
      <c r="AA14" s="6" t="s">
        <v>50</v>
      </c>
      <c r="AB14" s="7">
        <v>5.2999999999999999E-2</v>
      </c>
      <c r="AD14" s="8"/>
      <c r="AF14" s="8"/>
      <c r="AG14" s="8"/>
    </row>
    <row r="15" spans="1:33" x14ac:dyDescent="0.2">
      <c r="A15" s="12">
        <v>2166</v>
      </c>
      <c r="B15" s="13" t="s">
        <v>35</v>
      </c>
      <c r="C15" s="13">
        <v>43266</v>
      </c>
      <c r="D15" s="5">
        <v>17</v>
      </c>
      <c r="E15" s="6" t="s">
        <v>59</v>
      </c>
      <c r="F15" s="5" t="s">
        <v>103</v>
      </c>
      <c r="G15" s="6" t="s">
        <v>102</v>
      </c>
      <c r="H15" s="5" t="str">
        <f>"000035"</f>
        <v>000035</v>
      </c>
      <c r="I15" s="4">
        <v>43080</v>
      </c>
      <c r="J15" s="5" t="str">
        <f>"000015"</f>
        <v>000015</v>
      </c>
      <c r="K15" s="4">
        <v>43155</v>
      </c>
      <c r="L15" s="5" t="str">
        <f>"000148"</f>
        <v>000148</v>
      </c>
      <c r="M15" s="4">
        <v>43158</v>
      </c>
      <c r="N15" s="5">
        <v>18</v>
      </c>
      <c r="O15" s="5" t="str">
        <f>"010410"</f>
        <v>010410</v>
      </c>
      <c r="P15" s="4">
        <v>43172</v>
      </c>
      <c r="Q15" s="7">
        <v>1.25</v>
      </c>
      <c r="R15" s="7">
        <v>0.125</v>
      </c>
      <c r="S15" s="7">
        <v>1.125</v>
      </c>
      <c r="T15" s="5">
        <v>86</v>
      </c>
      <c r="U15" s="4">
        <v>43266</v>
      </c>
      <c r="V15" s="5">
        <v>9886998316</v>
      </c>
      <c r="W15" s="6" t="s">
        <v>81</v>
      </c>
      <c r="X15" s="5" t="s">
        <v>37</v>
      </c>
      <c r="Y15" s="6" t="s">
        <v>38</v>
      </c>
      <c r="Z15" s="5" t="s">
        <v>51</v>
      </c>
      <c r="AA15" s="6" t="s">
        <v>50</v>
      </c>
      <c r="AB15" s="7">
        <v>1.2500000000000001E-2</v>
      </c>
      <c r="AD15" s="8"/>
      <c r="AF15" s="8"/>
      <c r="AG15" s="8"/>
    </row>
    <row r="16" spans="1:33" x14ac:dyDescent="0.2">
      <c r="A16" s="12">
        <v>2167</v>
      </c>
      <c r="B16" s="13" t="s">
        <v>35</v>
      </c>
      <c r="C16" s="13">
        <v>43266</v>
      </c>
      <c r="D16" s="5">
        <v>17</v>
      </c>
      <c r="E16" s="6" t="s">
        <v>59</v>
      </c>
      <c r="F16" s="5" t="s">
        <v>93</v>
      </c>
      <c r="G16" s="6" t="s">
        <v>92</v>
      </c>
      <c r="H16" s="5" t="str">
        <f>"000064"</f>
        <v>000064</v>
      </c>
      <c r="I16" s="4">
        <v>43119</v>
      </c>
      <c r="J16" s="5" t="str">
        <f>"000007"</f>
        <v>000007</v>
      </c>
      <c r="K16" s="4">
        <v>43257</v>
      </c>
      <c r="L16" s="5" t="str">
        <f>"000029"</f>
        <v>000029</v>
      </c>
      <c r="M16" s="4">
        <v>43258</v>
      </c>
      <c r="N16" s="5">
        <v>18</v>
      </c>
      <c r="O16" s="5" t="str">
        <f>"002610"</f>
        <v>002610</v>
      </c>
      <c r="P16" s="4">
        <v>43265</v>
      </c>
      <c r="Q16" s="7">
        <v>1.8</v>
      </c>
      <c r="R16" s="7">
        <v>0.18</v>
      </c>
      <c r="S16" s="7">
        <v>1.62</v>
      </c>
      <c r="T16" s="5">
        <v>86</v>
      </c>
      <c r="U16" s="4">
        <v>43266</v>
      </c>
      <c r="V16" s="5">
        <v>9886998316</v>
      </c>
      <c r="W16" s="6" t="s">
        <v>81</v>
      </c>
      <c r="X16" s="5" t="s">
        <v>37</v>
      </c>
      <c r="Y16" s="6" t="s">
        <v>38</v>
      </c>
      <c r="Z16" s="5" t="s">
        <v>51</v>
      </c>
      <c r="AA16" s="6" t="s">
        <v>50</v>
      </c>
      <c r="AB16" s="7">
        <v>1.8000000000000002E-2</v>
      </c>
      <c r="AD16" s="8"/>
      <c r="AF16" s="8"/>
      <c r="AG16" s="8"/>
    </row>
    <row r="17" spans="1:33" x14ac:dyDescent="0.2">
      <c r="A17" s="12">
        <v>2391</v>
      </c>
      <c r="B17" s="13" t="s">
        <v>35</v>
      </c>
      <c r="C17" s="13">
        <v>43271</v>
      </c>
      <c r="D17" s="5">
        <v>17</v>
      </c>
      <c r="E17" s="6" t="s">
        <v>59</v>
      </c>
      <c r="F17" s="5" t="s">
        <v>101</v>
      </c>
      <c r="G17" s="6" t="s">
        <v>100</v>
      </c>
      <c r="H17" s="5" t="str">
        <f>"000011"</f>
        <v>000011</v>
      </c>
      <c r="I17" s="4">
        <v>43049</v>
      </c>
      <c r="J17" s="5" t="str">
        <f>"000014"</f>
        <v>000014</v>
      </c>
      <c r="K17" s="4">
        <v>43242</v>
      </c>
      <c r="L17" s="5" t="str">
        <f>"000015"</f>
        <v>000015</v>
      </c>
      <c r="M17" s="4">
        <v>43242</v>
      </c>
      <c r="N17" s="5">
        <v>17</v>
      </c>
      <c r="O17" s="5" t="str">
        <f>"002705"</f>
        <v>002705</v>
      </c>
      <c r="P17" s="4">
        <v>43270</v>
      </c>
      <c r="Q17" s="7">
        <v>14.027189999999999</v>
      </c>
      <c r="R17" s="7">
        <v>0.32377</v>
      </c>
      <c r="S17" s="7">
        <v>13.703419999999999</v>
      </c>
      <c r="T17" s="5">
        <v>97</v>
      </c>
      <c r="U17" s="4">
        <v>43271</v>
      </c>
      <c r="V17" s="5">
        <v>9880158718</v>
      </c>
      <c r="W17" s="6" t="s">
        <v>99</v>
      </c>
      <c r="X17" s="5" t="s">
        <v>39</v>
      </c>
      <c r="Y17" s="6" t="s">
        <v>40</v>
      </c>
      <c r="Z17" s="5" t="s">
        <v>56</v>
      </c>
      <c r="AA17" s="6" t="s">
        <v>55</v>
      </c>
      <c r="AB17" s="7">
        <v>0.1402719</v>
      </c>
      <c r="AD17" s="8"/>
      <c r="AF17" s="8"/>
      <c r="AG17" s="8"/>
    </row>
    <row r="18" spans="1:33" x14ac:dyDescent="0.2">
      <c r="A18" s="12">
        <v>2784</v>
      </c>
      <c r="B18" s="13" t="s">
        <v>32</v>
      </c>
      <c r="C18" s="13">
        <v>43283</v>
      </c>
      <c r="D18" s="5">
        <v>17</v>
      </c>
      <c r="E18" s="6" t="s">
        <v>59</v>
      </c>
      <c r="F18" s="5" t="s">
        <v>98</v>
      </c>
      <c r="G18" s="6" t="s">
        <v>97</v>
      </c>
      <c r="H18" s="5" t="str">
        <f>"000018"</f>
        <v>000018</v>
      </c>
      <c r="I18" s="4">
        <v>43026</v>
      </c>
      <c r="J18" s="5" t="str">
        <f>""</f>
        <v/>
      </c>
      <c r="K18" s="4"/>
      <c r="L18" s="5" t="str">
        <f>""</f>
        <v/>
      </c>
      <c r="M18" s="4"/>
      <c r="N18" s="5">
        <v>17</v>
      </c>
      <c r="O18" s="5" t="str">
        <f>""</f>
        <v/>
      </c>
      <c r="P18" s="4"/>
      <c r="Q18" s="7">
        <v>4.8</v>
      </c>
      <c r="R18" s="7">
        <v>0.48</v>
      </c>
      <c r="S18" s="7">
        <v>4.32</v>
      </c>
      <c r="T18" s="5">
        <v>105</v>
      </c>
      <c r="U18" s="4">
        <v>43283</v>
      </c>
      <c r="V18" s="5">
        <v>9986551818</v>
      </c>
      <c r="W18" s="6" t="s">
        <v>96</v>
      </c>
      <c r="X18" s="5" t="s">
        <v>29</v>
      </c>
      <c r="Y18" s="6" t="s">
        <v>30</v>
      </c>
      <c r="Z18" s="5" t="s">
        <v>51</v>
      </c>
      <c r="AA18" s="6" t="s">
        <v>50</v>
      </c>
      <c r="AB18" s="7">
        <v>4.8000000000000001E-2</v>
      </c>
      <c r="AD18" s="8"/>
      <c r="AF18" s="8"/>
      <c r="AG18" s="8"/>
    </row>
    <row r="19" spans="1:33" x14ac:dyDescent="0.2">
      <c r="A19" s="12">
        <v>3414</v>
      </c>
      <c r="B19" s="13" t="s">
        <v>32</v>
      </c>
      <c r="C19" s="13">
        <v>43299</v>
      </c>
      <c r="D19" s="5">
        <v>17</v>
      </c>
      <c r="E19" s="6" t="s">
        <v>59</v>
      </c>
      <c r="F19" s="5" t="s">
        <v>87</v>
      </c>
      <c r="G19" s="6" t="s">
        <v>86</v>
      </c>
      <c r="H19" s="5" t="str">
        <f>"000048"</f>
        <v>000048</v>
      </c>
      <c r="I19" s="4">
        <v>42803</v>
      </c>
      <c r="J19" s="5" t="str">
        <f>"000033"</f>
        <v>000033</v>
      </c>
      <c r="K19" s="4">
        <v>43326</v>
      </c>
      <c r="L19" s="5" t="str">
        <f>"000034"</f>
        <v>000034</v>
      </c>
      <c r="M19" s="4">
        <v>43326</v>
      </c>
      <c r="N19" s="5">
        <v>16</v>
      </c>
      <c r="O19" s="5" t="str">
        <f>""</f>
        <v/>
      </c>
      <c r="P19" s="4"/>
      <c r="Q19" s="7">
        <v>4.7687200000000001</v>
      </c>
      <c r="R19" s="7">
        <v>0.31591000000000002</v>
      </c>
      <c r="S19" s="7">
        <v>4.4528100000000004</v>
      </c>
      <c r="T19" s="5">
        <v>127</v>
      </c>
      <c r="U19" s="4">
        <v>43299</v>
      </c>
      <c r="V19" s="5">
        <v>9945004432</v>
      </c>
      <c r="W19" s="6" t="s">
        <v>85</v>
      </c>
      <c r="X19" s="5" t="s">
        <v>33</v>
      </c>
      <c r="Y19" s="6" t="s">
        <v>34</v>
      </c>
      <c r="Z19" s="5" t="s">
        <v>56</v>
      </c>
      <c r="AA19" s="6" t="s">
        <v>55</v>
      </c>
      <c r="AB19" s="7">
        <v>4.7687199999999999E-2</v>
      </c>
      <c r="AD19" s="8"/>
      <c r="AF19" s="8"/>
      <c r="AG19" s="8"/>
    </row>
    <row r="20" spans="1:33" x14ac:dyDescent="0.2">
      <c r="A20" s="12">
        <v>3807</v>
      </c>
      <c r="B20" s="13" t="s">
        <v>32</v>
      </c>
      <c r="C20" s="13">
        <v>43304</v>
      </c>
      <c r="D20" s="5">
        <v>17</v>
      </c>
      <c r="E20" s="6" t="s">
        <v>59</v>
      </c>
      <c r="F20" s="5" t="s">
        <v>76</v>
      </c>
      <c r="G20" s="6" t="s">
        <v>95</v>
      </c>
      <c r="H20" s="5" t="str">
        <f>"000073"</f>
        <v>000073</v>
      </c>
      <c r="I20" s="4">
        <v>43139</v>
      </c>
      <c r="J20" s="5" t="str">
        <f>"000030"</f>
        <v>000030</v>
      </c>
      <c r="K20" s="4">
        <v>43292</v>
      </c>
      <c r="L20" s="5" t="str">
        <f>"000058"</f>
        <v>000058</v>
      </c>
      <c r="M20" s="4">
        <v>43292</v>
      </c>
      <c r="N20" s="5">
        <v>17</v>
      </c>
      <c r="O20" s="5" t="str">
        <f>""</f>
        <v/>
      </c>
      <c r="P20" s="4"/>
      <c r="Q20" s="7">
        <v>2.4900000000000002</v>
      </c>
      <c r="R20" s="7">
        <v>0.249</v>
      </c>
      <c r="S20" s="7">
        <v>2.2410000000000001</v>
      </c>
      <c r="T20" s="5">
        <v>136</v>
      </c>
      <c r="U20" s="4">
        <v>43304</v>
      </c>
      <c r="V20" s="5">
        <v>9986551818</v>
      </c>
      <c r="W20" s="6" t="s">
        <v>94</v>
      </c>
      <c r="X20" s="5" t="s">
        <v>29</v>
      </c>
      <c r="Y20" s="6" t="s">
        <v>30</v>
      </c>
      <c r="Z20" s="5" t="s">
        <v>51</v>
      </c>
      <c r="AA20" s="6" t="s">
        <v>50</v>
      </c>
      <c r="AB20" s="7">
        <v>2.4900000000000002E-2</v>
      </c>
      <c r="AD20" s="8"/>
      <c r="AF20" s="8"/>
      <c r="AG20" s="8"/>
    </row>
    <row r="21" spans="1:33" x14ac:dyDescent="0.2">
      <c r="A21" s="12">
        <v>4072</v>
      </c>
      <c r="B21" s="13" t="s">
        <v>32</v>
      </c>
      <c r="C21" s="13">
        <v>43308</v>
      </c>
      <c r="D21" s="5">
        <v>17</v>
      </c>
      <c r="E21" s="6" t="s">
        <v>59</v>
      </c>
      <c r="F21" s="5" t="s">
        <v>93</v>
      </c>
      <c r="G21" s="6" t="s">
        <v>92</v>
      </c>
      <c r="H21" s="5" t="str">
        <f>"000064"</f>
        <v>000064</v>
      </c>
      <c r="I21" s="4">
        <v>43119</v>
      </c>
      <c r="J21" s="5" t="str">
        <f>"000007"</f>
        <v>000007</v>
      </c>
      <c r="K21" s="4">
        <v>43257</v>
      </c>
      <c r="L21" s="5" t="str">
        <f>"000029"</f>
        <v>000029</v>
      </c>
      <c r="M21" s="4">
        <v>43258</v>
      </c>
      <c r="N21" s="5">
        <v>18</v>
      </c>
      <c r="O21" s="5" t="str">
        <f>"002610"</f>
        <v>002610</v>
      </c>
      <c r="P21" s="4">
        <v>43265</v>
      </c>
      <c r="Q21" s="7">
        <v>53.912019999999998</v>
      </c>
      <c r="R21" s="7">
        <v>3.5120200000000001</v>
      </c>
      <c r="S21" s="7">
        <v>50.4</v>
      </c>
      <c r="T21" s="5">
        <v>145</v>
      </c>
      <c r="U21" s="4">
        <v>43308</v>
      </c>
      <c r="V21" s="5">
        <v>9342160860</v>
      </c>
      <c r="W21" s="6" t="s">
        <v>89</v>
      </c>
      <c r="X21" s="5" t="s">
        <v>37</v>
      </c>
      <c r="Y21" s="6" t="s">
        <v>38</v>
      </c>
      <c r="Z21" s="5" t="s">
        <v>51</v>
      </c>
      <c r="AA21" s="6" t="s">
        <v>50</v>
      </c>
      <c r="AB21" s="7">
        <v>0.53912019999999994</v>
      </c>
      <c r="AD21" s="8"/>
      <c r="AF21" s="8"/>
      <c r="AG21" s="8"/>
    </row>
    <row r="22" spans="1:33" x14ac:dyDescent="0.2">
      <c r="A22" s="12">
        <v>4073</v>
      </c>
      <c r="B22" s="13" t="s">
        <v>32</v>
      </c>
      <c r="C22" s="13">
        <v>43308</v>
      </c>
      <c r="D22" s="5">
        <v>17</v>
      </c>
      <c r="E22" s="6" t="s">
        <v>59</v>
      </c>
      <c r="F22" s="5" t="s">
        <v>91</v>
      </c>
      <c r="G22" s="6" t="s">
        <v>90</v>
      </c>
      <c r="H22" s="5" t="str">
        <f>"000075"</f>
        <v>000075</v>
      </c>
      <c r="I22" s="4">
        <v>43139</v>
      </c>
      <c r="J22" s="5" t="str">
        <f>"000019"</f>
        <v>000019</v>
      </c>
      <c r="K22" s="4">
        <v>43290</v>
      </c>
      <c r="L22" s="5" t="str">
        <f>"000047"</f>
        <v>000047</v>
      </c>
      <c r="M22" s="4">
        <v>43290</v>
      </c>
      <c r="N22" s="5">
        <v>18</v>
      </c>
      <c r="O22" s="5" t="str">
        <f>"004417"</f>
        <v>004417</v>
      </c>
      <c r="P22" s="4">
        <v>43306</v>
      </c>
      <c r="Q22" s="7">
        <v>54.449390000000001</v>
      </c>
      <c r="R22" s="7">
        <v>2.7770000000000001</v>
      </c>
      <c r="S22" s="7">
        <v>51.67239</v>
      </c>
      <c r="T22" s="5">
        <v>145</v>
      </c>
      <c r="U22" s="4">
        <v>43308</v>
      </c>
      <c r="V22" s="5">
        <v>9342160860</v>
      </c>
      <c r="W22" s="6" t="s">
        <v>89</v>
      </c>
      <c r="X22" s="5" t="s">
        <v>37</v>
      </c>
      <c r="Y22" s="6" t="s">
        <v>38</v>
      </c>
      <c r="Z22" s="5" t="s">
        <v>51</v>
      </c>
      <c r="AA22" s="6" t="s">
        <v>50</v>
      </c>
      <c r="AB22" s="7">
        <v>0.54449389999999998</v>
      </c>
      <c r="AD22" s="8"/>
      <c r="AF22" s="8"/>
      <c r="AG22" s="8"/>
    </row>
    <row r="23" spans="1:33" x14ac:dyDescent="0.2">
      <c r="A23" s="12">
        <v>4218</v>
      </c>
      <c r="B23" s="13" t="s">
        <v>31</v>
      </c>
      <c r="C23" s="13">
        <v>43314</v>
      </c>
      <c r="D23" s="5">
        <v>17</v>
      </c>
      <c r="E23" s="6" t="s">
        <v>59</v>
      </c>
      <c r="F23" s="5" t="s">
        <v>64</v>
      </c>
      <c r="G23" s="6" t="s">
        <v>88</v>
      </c>
      <c r="H23" s="5" t="str">
        <f>"000020"</f>
        <v>000020</v>
      </c>
      <c r="I23" s="4">
        <v>43096</v>
      </c>
      <c r="J23" s="5" t="str">
        <f>"000012"</f>
        <v>000012</v>
      </c>
      <c r="K23" s="4">
        <v>43257</v>
      </c>
      <c r="L23" s="5" t="str">
        <f>"000012"</f>
        <v>000012</v>
      </c>
      <c r="M23" s="4">
        <v>43258</v>
      </c>
      <c r="N23" s="5">
        <v>17</v>
      </c>
      <c r="O23" s="5" t="str">
        <f>"004694"</f>
        <v>004694</v>
      </c>
      <c r="P23" s="4">
        <v>43313</v>
      </c>
      <c r="Q23" s="7">
        <v>157.73509000000001</v>
      </c>
      <c r="R23" s="7">
        <v>5.9215600000000004</v>
      </c>
      <c r="S23" s="7">
        <v>151.81352999999999</v>
      </c>
      <c r="T23" s="5">
        <v>148</v>
      </c>
      <c r="U23" s="4">
        <v>43314</v>
      </c>
      <c r="V23" s="5">
        <v>9845268085</v>
      </c>
      <c r="W23" s="6" t="s">
        <v>62</v>
      </c>
      <c r="X23" s="5" t="s">
        <v>46</v>
      </c>
      <c r="Y23" s="6" t="s">
        <v>45</v>
      </c>
      <c r="Z23" s="5" t="s">
        <v>54</v>
      </c>
      <c r="AA23" s="6" t="s">
        <v>53</v>
      </c>
      <c r="AB23" s="7">
        <v>1.5773509000000001</v>
      </c>
      <c r="AD23" s="8"/>
      <c r="AF23" s="8"/>
      <c r="AG23" s="8"/>
    </row>
    <row r="24" spans="1:33" x14ac:dyDescent="0.2">
      <c r="A24" s="12">
        <v>4374</v>
      </c>
      <c r="B24" s="13" t="s">
        <v>31</v>
      </c>
      <c r="C24" s="13">
        <v>43318</v>
      </c>
      <c r="D24" s="5">
        <v>17</v>
      </c>
      <c r="E24" s="6" t="s">
        <v>59</v>
      </c>
      <c r="F24" s="5" t="s">
        <v>87</v>
      </c>
      <c r="G24" s="6" t="s">
        <v>86</v>
      </c>
      <c r="H24" s="5" t="str">
        <f>"000048"</f>
        <v>000048</v>
      </c>
      <c r="I24" s="4">
        <v>42803</v>
      </c>
      <c r="J24" s="5" t="str">
        <f>"000033"</f>
        <v>000033</v>
      </c>
      <c r="K24" s="4">
        <v>43326</v>
      </c>
      <c r="L24" s="5" t="str">
        <f>"000034"</f>
        <v>000034</v>
      </c>
      <c r="M24" s="4">
        <v>43326</v>
      </c>
      <c r="N24" s="5">
        <v>16</v>
      </c>
      <c r="O24" s="5" t="str">
        <f>""</f>
        <v/>
      </c>
      <c r="P24" s="4"/>
      <c r="Q24" s="7">
        <v>3.5380400000000001</v>
      </c>
      <c r="R24" s="7">
        <v>0.30159000000000002</v>
      </c>
      <c r="S24" s="7">
        <v>3.23645</v>
      </c>
      <c r="T24" s="5">
        <v>157</v>
      </c>
      <c r="U24" s="4">
        <v>43318</v>
      </c>
      <c r="V24" s="5">
        <v>9945004432</v>
      </c>
      <c r="W24" s="6" t="s">
        <v>85</v>
      </c>
      <c r="X24" s="5" t="s">
        <v>33</v>
      </c>
      <c r="Y24" s="6" t="s">
        <v>34</v>
      </c>
      <c r="Z24" s="5" t="s">
        <v>56</v>
      </c>
      <c r="AA24" s="6" t="s">
        <v>55</v>
      </c>
      <c r="AB24" s="7">
        <v>3.5380399999999999E-2</v>
      </c>
      <c r="AD24" s="8"/>
      <c r="AF24" s="8"/>
      <c r="AG24" s="8"/>
    </row>
    <row r="25" spans="1:33" x14ac:dyDescent="0.2">
      <c r="A25" s="12">
        <v>4375</v>
      </c>
      <c r="B25" s="13" t="s">
        <v>31</v>
      </c>
      <c r="C25" s="13">
        <v>43318</v>
      </c>
      <c r="D25" s="5">
        <v>17</v>
      </c>
      <c r="E25" s="6" t="s">
        <v>59</v>
      </c>
      <c r="F25" s="5" t="s">
        <v>84</v>
      </c>
      <c r="G25" s="6" t="s">
        <v>83</v>
      </c>
      <c r="H25" s="5" t="str">
        <f>"000047"</f>
        <v>000047</v>
      </c>
      <c r="I25" s="4">
        <v>42803</v>
      </c>
      <c r="J25" s="5" t="str">
        <f>"000034"</f>
        <v>000034</v>
      </c>
      <c r="K25" s="4">
        <v>43326</v>
      </c>
      <c r="L25" s="5" t="str">
        <f>"000035"</f>
        <v>000035</v>
      </c>
      <c r="M25" s="4">
        <v>43326</v>
      </c>
      <c r="N25" s="5">
        <v>16</v>
      </c>
      <c r="O25" s="5" t="str">
        <f>""</f>
        <v/>
      </c>
      <c r="P25" s="4"/>
      <c r="Q25" s="7">
        <v>3.5204</v>
      </c>
      <c r="R25" s="7">
        <v>0.31214999999999998</v>
      </c>
      <c r="S25" s="7">
        <v>3.20825</v>
      </c>
      <c r="T25" s="5">
        <v>157</v>
      </c>
      <c r="U25" s="4">
        <v>43318</v>
      </c>
      <c r="V25" s="5">
        <v>9845004432</v>
      </c>
      <c r="W25" s="6" t="s">
        <v>82</v>
      </c>
      <c r="X25" s="5" t="s">
        <v>33</v>
      </c>
      <c r="Y25" s="6" t="s">
        <v>34</v>
      </c>
      <c r="Z25" s="5" t="s">
        <v>56</v>
      </c>
      <c r="AA25" s="6" t="s">
        <v>55</v>
      </c>
      <c r="AB25" s="7">
        <v>3.5203999999999999E-2</v>
      </c>
      <c r="AD25" s="8"/>
      <c r="AF25" s="8"/>
      <c r="AG25" s="8"/>
    </row>
    <row r="26" spans="1:33" x14ac:dyDescent="0.2">
      <c r="A26" s="12">
        <v>4376</v>
      </c>
      <c r="B26" s="13" t="s">
        <v>31</v>
      </c>
      <c r="C26" s="13">
        <v>43318</v>
      </c>
      <c r="D26" s="5">
        <v>17</v>
      </c>
      <c r="E26" s="6" t="s">
        <v>59</v>
      </c>
      <c r="F26" s="5" t="s">
        <v>84</v>
      </c>
      <c r="G26" s="6" t="s">
        <v>83</v>
      </c>
      <c r="H26" s="5" t="str">
        <f>"000047"</f>
        <v>000047</v>
      </c>
      <c r="I26" s="4">
        <v>42803</v>
      </c>
      <c r="J26" s="5" t="str">
        <f>"000034"</f>
        <v>000034</v>
      </c>
      <c r="K26" s="4">
        <v>43326</v>
      </c>
      <c r="L26" s="5" t="str">
        <f>"000035"</f>
        <v>000035</v>
      </c>
      <c r="M26" s="4">
        <v>43326</v>
      </c>
      <c r="N26" s="5">
        <v>16</v>
      </c>
      <c r="O26" s="5" t="str">
        <f>""</f>
        <v/>
      </c>
      <c r="P26" s="4"/>
      <c r="Q26" s="7">
        <v>4.7448600000000001</v>
      </c>
      <c r="R26" s="7">
        <v>0.32444000000000001</v>
      </c>
      <c r="S26" s="7">
        <v>4.42042</v>
      </c>
      <c r="T26" s="5">
        <v>157</v>
      </c>
      <c r="U26" s="4">
        <v>43318</v>
      </c>
      <c r="V26" s="5">
        <v>9845004432</v>
      </c>
      <c r="W26" s="6" t="s">
        <v>82</v>
      </c>
      <c r="X26" s="5" t="s">
        <v>33</v>
      </c>
      <c r="Y26" s="6" t="s">
        <v>34</v>
      </c>
      <c r="Z26" s="5" t="s">
        <v>56</v>
      </c>
      <c r="AA26" s="6" t="s">
        <v>55</v>
      </c>
      <c r="AB26" s="7">
        <v>4.74486E-2</v>
      </c>
      <c r="AD26" s="8"/>
      <c r="AF26" s="8"/>
      <c r="AG26" s="8"/>
    </row>
    <row r="27" spans="1:33" x14ac:dyDescent="0.2">
      <c r="A27" s="12">
        <v>5934</v>
      </c>
      <c r="B27" s="13" t="s">
        <v>47</v>
      </c>
      <c r="C27" s="13">
        <v>43385</v>
      </c>
      <c r="D27" s="5">
        <v>17</v>
      </c>
      <c r="E27" s="6" t="s">
        <v>59</v>
      </c>
      <c r="F27" s="5" t="s">
        <v>78</v>
      </c>
      <c r="G27" s="6" t="s">
        <v>77</v>
      </c>
      <c r="H27" s="5" t="str">
        <f>"000078"</f>
        <v>000078</v>
      </c>
      <c r="I27" s="4">
        <v>43153</v>
      </c>
      <c r="J27" s="5" t="str">
        <f>"000032"</f>
        <v>000032</v>
      </c>
      <c r="K27" s="4">
        <v>43190</v>
      </c>
      <c r="L27" s="5" t="str">
        <f>"000205"</f>
        <v>000205</v>
      </c>
      <c r="M27" s="4">
        <v>43190</v>
      </c>
      <c r="N27" s="5">
        <v>18</v>
      </c>
      <c r="O27" s="5" t="str">
        <f>"001564"</f>
        <v>001564</v>
      </c>
      <c r="P27" s="4">
        <v>43238</v>
      </c>
      <c r="Q27" s="7">
        <v>4.49</v>
      </c>
      <c r="R27" s="7">
        <v>0.44900000000000001</v>
      </c>
      <c r="S27" s="7">
        <v>4.0410000000000004</v>
      </c>
      <c r="T27" s="5">
        <v>227</v>
      </c>
      <c r="U27" s="4">
        <v>43385</v>
      </c>
      <c r="V27" s="5">
        <v>9886998316</v>
      </c>
      <c r="W27" s="6" t="s">
        <v>81</v>
      </c>
      <c r="X27" s="5" t="s">
        <v>29</v>
      </c>
      <c r="Y27" s="6" t="s">
        <v>30</v>
      </c>
      <c r="Z27" s="5" t="s">
        <v>51</v>
      </c>
      <c r="AA27" s="6" t="s">
        <v>50</v>
      </c>
      <c r="AB27" s="7">
        <f>Q27/100</f>
        <v>4.4900000000000002E-2</v>
      </c>
      <c r="AD27" s="8"/>
      <c r="AF27" s="8"/>
      <c r="AG27" s="8"/>
    </row>
    <row r="28" spans="1:33" x14ac:dyDescent="0.2">
      <c r="A28" s="12">
        <v>5935</v>
      </c>
      <c r="B28" s="13" t="s">
        <v>47</v>
      </c>
      <c r="C28" s="13">
        <v>43385</v>
      </c>
      <c r="D28" s="5">
        <v>17</v>
      </c>
      <c r="E28" s="6" t="s">
        <v>59</v>
      </c>
      <c r="F28" s="5" t="s">
        <v>80</v>
      </c>
      <c r="G28" s="6" t="s">
        <v>79</v>
      </c>
      <c r="H28" s="5" t="str">
        <f>"000090"</f>
        <v>000090</v>
      </c>
      <c r="I28" s="4">
        <v>43160</v>
      </c>
      <c r="J28" s="5" t="str">
        <f>"000023"</f>
        <v>000023</v>
      </c>
      <c r="K28" s="4">
        <v>43291</v>
      </c>
      <c r="L28" s="5" t="str">
        <f>"000051"</f>
        <v>000051</v>
      </c>
      <c r="M28" s="4">
        <v>43292</v>
      </c>
      <c r="N28" s="5">
        <v>18</v>
      </c>
      <c r="O28" s="5" t="str">
        <f>"006271"</f>
        <v>006271</v>
      </c>
      <c r="P28" s="4">
        <v>43380</v>
      </c>
      <c r="Q28" s="7">
        <v>173.70515</v>
      </c>
      <c r="R28" s="7">
        <v>18.805150000000001</v>
      </c>
      <c r="S28" s="7">
        <v>154.9</v>
      </c>
      <c r="T28" s="5">
        <v>228</v>
      </c>
      <c r="U28" s="4">
        <v>43385</v>
      </c>
      <c r="V28" s="5">
        <v>9611354208</v>
      </c>
      <c r="W28" s="6" t="s">
        <v>52</v>
      </c>
      <c r="X28" s="5" t="s">
        <v>29</v>
      </c>
      <c r="Y28" s="6" t="s">
        <v>30</v>
      </c>
      <c r="Z28" s="5" t="s">
        <v>51</v>
      </c>
      <c r="AA28" s="6" t="s">
        <v>50</v>
      </c>
      <c r="AB28" s="7">
        <f>Q28/100</f>
        <v>1.7370515</v>
      </c>
      <c r="AD28" s="8"/>
      <c r="AF28" s="8"/>
      <c r="AG28" s="8"/>
    </row>
    <row r="29" spans="1:33" x14ac:dyDescent="0.2">
      <c r="A29" s="12">
        <v>5936</v>
      </c>
      <c r="B29" s="13" t="s">
        <v>47</v>
      </c>
      <c r="C29" s="13">
        <v>43385</v>
      </c>
      <c r="D29" s="5">
        <v>17</v>
      </c>
      <c r="E29" s="6" t="s">
        <v>59</v>
      </c>
      <c r="F29" s="5" t="s">
        <v>78</v>
      </c>
      <c r="G29" s="6" t="s">
        <v>77</v>
      </c>
      <c r="H29" s="5" t="str">
        <f>"000078"</f>
        <v>000078</v>
      </c>
      <c r="I29" s="4">
        <v>43153</v>
      </c>
      <c r="J29" s="5" t="str">
        <f>"000032"</f>
        <v>000032</v>
      </c>
      <c r="K29" s="4">
        <v>43190</v>
      </c>
      <c r="L29" s="5" t="str">
        <f>"000205"</f>
        <v>000205</v>
      </c>
      <c r="M29" s="4">
        <v>43190</v>
      </c>
      <c r="N29" s="5">
        <v>18</v>
      </c>
      <c r="O29" s="5" t="str">
        <f>"001564"</f>
        <v>001564</v>
      </c>
      <c r="P29" s="4">
        <v>43238</v>
      </c>
      <c r="Q29" s="7">
        <v>80.414159999999995</v>
      </c>
      <c r="R29" s="7">
        <v>9.2141599999999997</v>
      </c>
      <c r="S29" s="7">
        <v>71.2</v>
      </c>
      <c r="T29" s="5">
        <v>228</v>
      </c>
      <c r="U29" s="4">
        <v>43385</v>
      </c>
      <c r="V29" s="5">
        <v>9611354208</v>
      </c>
      <c r="W29" s="6" t="s">
        <v>52</v>
      </c>
      <c r="X29" s="5" t="s">
        <v>29</v>
      </c>
      <c r="Y29" s="6" t="s">
        <v>30</v>
      </c>
      <c r="Z29" s="5" t="s">
        <v>51</v>
      </c>
      <c r="AA29" s="6" t="s">
        <v>50</v>
      </c>
      <c r="AB29" s="7">
        <f>Q29/100</f>
        <v>0.8041415999999999</v>
      </c>
      <c r="AD29" s="8"/>
      <c r="AF29" s="8"/>
      <c r="AG29" s="8"/>
    </row>
    <row r="30" spans="1:33" x14ac:dyDescent="0.2">
      <c r="A30" s="12">
        <v>5937</v>
      </c>
      <c r="B30" s="13" t="s">
        <v>47</v>
      </c>
      <c r="C30" s="13">
        <v>43385</v>
      </c>
      <c r="D30" s="5">
        <v>17</v>
      </c>
      <c r="E30" s="6" t="s">
        <v>59</v>
      </c>
      <c r="F30" s="5" t="s">
        <v>76</v>
      </c>
      <c r="G30" s="6" t="s">
        <v>75</v>
      </c>
      <c r="H30" s="5" t="str">
        <f>"000073"</f>
        <v>000073</v>
      </c>
      <c r="I30" s="4">
        <v>43139</v>
      </c>
      <c r="J30" s="5" t="str">
        <f>"000030"</f>
        <v>000030</v>
      </c>
      <c r="K30" s="4">
        <v>43292</v>
      </c>
      <c r="L30" s="5" t="str">
        <f>"000058"</f>
        <v>000058</v>
      </c>
      <c r="M30" s="4">
        <v>43292</v>
      </c>
      <c r="N30" s="5">
        <v>17</v>
      </c>
      <c r="O30" s="5" t="str">
        <f>"006273"</f>
        <v>006273</v>
      </c>
      <c r="P30" s="4">
        <v>43380</v>
      </c>
      <c r="Q30" s="7">
        <v>79.728620000000006</v>
      </c>
      <c r="R30" s="7">
        <v>5.2286200000000003</v>
      </c>
      <c r="S30" s="7">
        <v>74.5</v>
      </c>
      <c r="T30" s="5">
        <v>228</v>
      </c>
      <c r="U30" s="4">
        <v>43385</v>
      </c>
      <c r="V30" s="5">
        <v>9845399599</v>
      </c>
      <c r="W30" s="6" t="s">
        <v>74</v>
      </c>
      <c r="X30" s="5" t="s">
        <v>29</v>
      </c>
      <c r="Y30" s="6" t="s">
        <v>30</v>
      </c>
      <c r="Z30" s="5" t="s">
        <v>51</v>
      </c>
      <c r="AA30" s="6" t="s">
        <v>50</v>
      </c>
      <c r="AB30" s="7">
        <f>Q30/100</f>
        <v>0.79728620000000006</v>
      </c>
      <c r="AD30" s="8"/>
      <c r="AF30" s="8"/>
      <c r="AG30" s="8"/>
    </row>
    <row r="31" spans="1:33" x14ac:dyDescent="0.2">
      <c r="A31" s="12">
        <v>5938</v>
      </c>
      <c r="B31" s="13" t="s">
        <v>47</v>
      </c>
      <c r="C31" s="13">
        <v>43385</v>
      </c>
      <c r="D31" s="5">
        <v>17</v>
      </c>
      <c r="E31" s="6" t="s">
        <v>59</v>
      </c>
      <c r="F31" s="5" t="s">
        <v>73</v>
      </c>
      <c r="G31" s="6" t="s">
        <v>72</v>
      </c>
      <c r="H31" s="5" t="str">
        <f>"000091"</f>
        <v>000091</v>
      </c>
      <c r="I31" s="4">
        <v>43160</v>
      </c>
      <c r="J31" s="5" t="str">
        <f>"000025"</f>
        <v>000025</v>
      </c>
      <c r="K31" s="4">
        <v>43291</v>
      </c>
      <c r="L31" s="5" t="str">
        <f>"000053"</f>
        <v>000053</v>
      </c>
      <c r="M31" s="4">
        <v>43292</v>
      </c>
      <c r="N31" s="5">
        <v>18</v>
      </c>
      <c r="O31" s="5" t="str">
        <f>"006274"</f>
        <v>006274</v>
      </c>
      <c r="P31" s="4">
        <v>43380</v>
      </c>
      <c r="Q31" s="7">
        <v>75.807299999999998</v>
      </c>
      <c r="R31" s="7">
        <v>7.6608000000000001</v>
      </c>
      <c r="S31" s="7">
        <v>68.146500000000003</v>
      </c>
      <c r="T31" s="5">
        <v>228</v>
      </c>
      <c r="U31" s="4">
        <v>43385</v>
      </c>
      <c r="V31" s="5">
        <v>9611354208</v>
      </c>
      <c r="W31" s="6" t="s">
        <v>52</v>
      </c>
      <c r="X31" s="5" t="s">
        <v>29</v>
      </c>
      <c r="Y31" s="6" t="s">
        <v>30</v>
      </c>
      <c r="Z31" s="5" t="s">
        <v>51</v>
      </c>
      <c r="AA31" s="6" t="s">
        <v>50</v>
      </c>
      <c r="AB31" s="7">
        <f>Q31/100</f>
        <v>0.758073</v>
      </c>
      <c r="AD31" s="8"/>
      <c r="AF31" s="8"/>
      <c r="AG31" s="8"/>
    </row>
    <row r="32" spans="1:33" x14ac:dyDescent="0.2">
      <c r="A32" s="12">
        <v>5939</v>
      </c>
      <c r="B32" s="13" t="s">
        <v>47</v>
      </c>
      <c r="C32" s="13">
        <v>43385</v>
      </c>
      <c r="D32" s="5">
        <v>17</v>
      </c>
      <c r="E32" s="6" t="s">
        <v>59</v>
      </c>
      <c r="F32" s="5" t="s">
        <v>78</v>
      </c>
      <c r="G32" s="6" t="s">
        <v>77</v>
      </c>
      <c r="H32" s="5" t="str">
        <f>"000078"</f>
        <v>000078</v>
      </c>
      <c r="I32" s="4">
        <v>43153</v>
      </c>
      <c r="J32" s="5" t="str">
        <f>"000032"</f>
        <v>000032</v>
      </c>
      <c r="K32" s="4">
        <v>43190</v>
      </c>
      <c r="L32" s="5" t="str">
        <f>"000205"</f>
        <v>000205</v>
      </c>
      <c r="M32" s="4">
        <v>43190</v>
      </c>
      <c r="N32" s="5">
        <v>18</v>
      </c>
      <c r="O32" s="5" t="str">
        <f>"001564"</f>
        <v>001564</v>
      </c>
      <c r="P32" s="4">
        <v>43238</v>
      </c>
      <c r="Q32" s="7">
        <v>4.49</v>
      </c>
      <c r="R32" s="7">
        <v>0.44900000000000001</v>
      </c>
      <c r="S32" s="7">
        <v>4.0410000000000004</v>
      </c>
      <c r="T32" s="5">
        <v>227</v>
      </c>
      <c r="U32" s="4">
        <v>43385</v>
      </c>
      <c r="V32" s="5">
        <v>9886998316</v>
      </c>
      <c r="W32" s="6" t="s">
        <v>81</v>
      </c>
      <c r="X32" s="5" t="s">
        <v>29</v>
      </c>
      <c r="Y32" s="6" t="s">
        <v>30</v>
      </c>
      <c r="Z32" s="5" t="s">
        <v>51</v>
      </c>
      <c r="AA32" s="6" t="s">
        <v>50</v>
      </c>
      <c r="AB32" s="7">
        <f>Q32/100</f>
        <v>4.4900000000000002E-2</v>
      </c>
      <c r="AD32" s="8"/>
      <c r="AF32" s="8"/>
      <c r="AG32" s="8"/>
    </row>
    <row r="33" spans="1:33" x14ac:dyDescent="0.2">
      <c r="A33" s="12">
        <v>5940</v>
      </c>
      <c r="B33" s="13" t="s">
        <v>47</v>
      </c>
      <c r="C33" s="13">
        <v>43385</v>
      </c>
      <c r="D33" s="5">
        <v>17</v>
      </c>
      <c r="E33" s="6" t="s">
        <v>59</v>
      </c>
      <c r="F33" s="5" t="s">
        <v>80</v>
      </c>
      <c r="G33" s="6" t="s">
        <v>79</v>
      </c>
      <c r="H33" s="5" t="str">
        <f>"000090"</f>
        <v>000090</v>
      </c>
      <c r="I33" s="4">
        <v>43160</v>
      </c>
      <c r="J33" s="5" t="str">
        <f>"000023"</f>
        <v>000023</v>
      </c>
      <c r="K33" s="4">
        <v>43291</v>
      </c>
      <c r="L33" s="5" t="str">
        <f>"000051"</f>
        <v>000051</v>
      </c>
      <c r="M33" s="4">
        <v>43292</v>
      </c>
      <c r="N33" s="5">
        <v>18</v>
      </c>
      <c r="O33" s="5" t="str">
        <f>"006271"</f>
        <v>006271</v>
      </c>
      <c r="P33" s="4">
        <v>43380</v>
      </c>
      <c r="Q33" s="7">
        <v>173.70515</v>
      </c>
      <c r="R33" s="7">
        <v>18.805150000000001</v>
      </c>
      <c r="S33" s="7">
        <v>154.9</v>
      </c>
      <c r="T33" s="5">
        <v>228</v>
      </c>
      <c r="U33" s="4">
        <v>43385</v>
      </c>
      <c r="V33" s="5">
        <v>9611354208</v>
      </c>
      <c r="W33" s="6" t="s">
        <v>52</v>
      </c>
      <c r="X33" s="5" t="s">
        <v>29</v>
      </c>
      <c r="Y33" s="6" t="s">
        <v>30</v>
      </c>
      <c r="Z33" s="5" t="s">
        <v>51</v>
      </c>
      <c r="AA33" s="6" t="s">
        <v>50</v>
      </c>
      <c r="AB33" s="7">
        <f>Q33/100</f>
        <v>1.7370515</v>
      </c>
      <c r="AD33" s="8"/>
      <c r="AF33" s="8"/>
      <c r="AG33" s="8"/>
    </row>
    <row r="34" spans="1:33" x14ac:dyDescent="0.2">
      <c r="A34" s="12">
        <v>5941</v>
      </c>
      <c r="B34" s="13" t="s">
        <v>47</v>
      </c>
      <c r="C34" s="13">
        <v>43385</v>
      </c>
      <c r="D34" s="5">
        <v>17</v>
      </c>
      <c r="E34" s="6" t="s">
        <v>59</v>
      </c>
      <c r="F34" s="5" t="s">
        <v>78</v>
      </c>
      <c r="G34" s="6" t="s">
        <v>77</v>
      </c>
      <c r="H34" s="5" t="str">
        <f>"000078"</f>
        <v>000078</v>
      </c>
      <c r="I34" s="4">
        <v>43153</v>
      </c>
      <c r="J34" s="5" t="str">
        <f>"000032"</f>
        <v>000032</v>
      </c>
      <c r="K34" s="4">
        <v>43190</v>
      </c>
      <c r="L34" s="5" t="str">
        <f>"000205"</f>
        <v>000205</v>
      </c>
      <c r="M34" s="4">
        <v>43190</v>
      </c>
      <c r="N34" s="5">
        <v>18</v>
      </c>
      <c r="O34" s="5" t="str">
        <f>"001564"</f>
        <v>001564</v>
      </c>
      <c r="P34" s="4">
        <v>43238</v>
      </c>
      <c r="Q34" s="7">
        <v>80.414159999999995</v>
      </c>
      <c r="R34" s="7">
        <v>9.2141599999999997</v>
      </c>
      <c r="S34" s="7">
        <v>71.2</v>
      </c>
      <c r="T34" s="5">
        <v>228</v>
      </c>
      <c r="U34" s="4">
        <v>43385</v>
      </c>
      <c r="V34" s="5">
        <v>9611354208</v>
      </c>
      <c r="W34" s="6" t="s">
        <v>52</v>
      </c>
      <c r="X34" s="5" t="s">
        <v>29</v>
      </c>
      <c r="Y34" s="6" t="s">
        <v>30</v>
      </c>
      <c r="Z34" s="5" t="s">
        <v>51</v>
      </c>
      <c r="AA34" s="6" t="s">
        <v>50</v>
      </c>
      <c r="AB34" s="7">
        <f>Q34/100</f>
        <v>0.8041415999999999</v>
      </c>
      <c r="AD34" s="8"/>
      <c r="AF34" s="8"/>
      <c r="AG34" s="8"/>
    </row>
    <row r="35" spans="1:33" x14ac:dyDescent="0.2">
      <c r="A35" s="12">
        <v>5942</v>
      </c>
      <c r="B35" s="13" t="s">
        <v>47</v>
      </c>
      <c r="C35" s="13">
        <v>43385</v>
      </c>
      <c r="D35" s="5">
        <v>17</v>
      </c>
      <c r="E35" s="6" t="s">
        <v>59</v>
      </c>
      <c r="F35" s="5" t="s">
        <v>76</v>
      </c>
      <c r="G35" s="6" t="s">
        <v>75</v>
      </c>
      <c r="H35" s="5" t="str">
        <f>"000073"</f>
        <v>000073</v>
      </c>
      <c r="I35" s="4">
        <v>43139</v>
      </c>
      <c r="J35" s="5" t="str">
        <f>"000030"</f>
        <v>000030</v>
      </c>
      <c r="K35" s="4">
        <v>43292</v>
      </c>
      <c r="L35" s="5" t="str">
        <f>"000058"</f>
        <v>000058</v>
      </c>
      <c r="M35" s="4">
        <v>43292</v>
      </c>
      <c r="N35" s="5">
        <v>17</v>
      </c>
      <c r="O35" s="5" t="str">
        <f>"006273"</f>
        <v>006273</v>
      </c>
      <c r="P35" s="4">
        <v>43380</v>
      </c>
      <c r="Q35" s="7">
        <v>79.728620000000006</v>
      </c>
      <c r="R35" s="7">
        <v>5.2286200000000003</v>
      </c>
      <c r="S35" s="7">
        <v>74.5</v>
      </c>
      <c r="T35" s="5">
        <v>228</v>
      </c>
      <c r="U35" s="4">
        <v>43385</v>
      </c>
      <c r="V35" s="5">
        <v>9845399599</v>
      </c>
      <c r="W35" s="6" t="s">
        <v>74</v>
      </c>
      <c r="X35" s="5" t="s">
        <v>29</v>
      </c>
      <c r="Y35" s="6" t="s">
        <v>30</v>
      </c>
      <c r="Z35" s="5" t="s">
        <v>51</v>
      </c>
      <c r="AA35" s="6" t="s">
        <v>50</v>
      </c>
      <c r="AB35" s="7">
        <f>Q35/100</f>
        <v>0.79728620000000006</v>
      </c>
      <c r="AD35" s="8"/>
      <c r="AF35" s="8"/>
      <c r="AG35" s="8"/>
    </row>
    <row r="36" spans="1:33" x14ac:dyDescent="0.2">
      <c r="A36" s="12">
        <v>5943</v>
      </c>
      <c r="B36" s="13" t="s">
        <v>47</v>
      </c>
      <c r="C36" s="13">
        <v>43385</v>
      </c>
      <c r="D36" s="5">
        <v>17</v>
      </c>
      <c r="E36" s="6" t="s">
        <v>59</v>
      </c>
      <c r="F36" s="5" t="s">
        <v>73</v>
      </c>
      <c r="G36" s="6" t="s">
        <v>72</v>
      </c>
      <c r="H36" s="5" t="str">
        <f>"000091"</f>
        <v>000091</v>
      </c>
      <c r="I36" s="4">
        <v>43160</v>
      </c>
      <c r="J36" s="5" t="str">
        <f>"000025"</f>
        <v>000025</v>
      </c>
      <c r="K36" s="4">
        <v>43291</v>
      </c>
      <c r="L36" s="5" t="str">
        <f>"000053"</f>
        <v>000053</v>
      </c>
      <c r="M36" s="4">
        <v>43292</v>
      </c>
      <c r="N36" s="5">
        <v>18</v>
      </c>
      <c r="O36" s="5" t="str">
        <f>"006274"</f>
        <v>006274</v>
      </c>
      <c r="P36" s="4">
        <v>43380</v>
      </c>
      <c r="Q36" s="7">
        <v>75.807299999999998</v>
      </c>
      <c r="R36" s="7">
        <v>7.6608000000000001</v>
      </c>
      <c r="S36" s="7">
        <v>68.146500000000003</v>
      </c>
      <c r="T36" s="5">
        <v>228</v>
      </c>
      <c r="U36" s="4">
        <v>43385</v>
      </c>
      <c r="V36" s="5">
        <v>9611354208</v>
      </c>
      <c r="W36" s="6" t="s">
        <v>52</v>
      </c>
      <c r="X36" s="5" t="s">
        <v>29</v>
      </c>
      <c r="Y36" s="6" t="s">
        <v>30</v>
      </c>
      <c r="Z36" s="5" t="s">
        <v>51</v>
      </c>
      <c r="AA36" s="6" t="s">
        <v>50</v>
      </c>
      <c r="AB36" s="7">
        <f>Q36/100</f>
        <v>0.758073</v>
      </c>
      <c r="AD36" s="8"/>
      <c r="AF36" s="8"/>
      <c r="AG36" s="8"/>
    </row>
    <row r="37" spans="1:33" x14ac:dyDescent="0.2">
      <c r="A37" s="12">
        <v>6483</v>
      </c>
      <c r="B37" s="13" t="s">
        <v>47</v>
      </c>
      <c r="C37" s="13">
        <v>43389</v>
      </c>
      <c r="D37" s="5">
        <v>17</v>
      </c>
      <c r="E37" s="6" t="s">
        <v>59</v>
      </c>
      <c r="F37" s="5" t="s">
        <v>64</v>
      </c>
      <c r="G37" s="6" t="s">
        <v>63</v>
      </c>
      <c r="H37" s="5" t="str">
        <f>"000048"</f>
        <v>000048</v>
      </c>
      <c r="I37" s="4">
        <v>43132</v>
      </c>
      <c r="J37" s="5" t="str">
        <f>"000060"</f>
        <v>000060</v>
      </c>
      <c r="K37" s="4">
        <v>43360</v>
      </c>
      <c r="L37" s="5" t="str">
        <f>"000060"</f>
        <v>000060</v>
      </c>
      <c r="M37" s="4">
        <v>43360</v>
      </c>
      <c r="N37" s="5">
        <v>17</v>
      </c>
      <c r="O37" s="5" t="str">
        <f>"006743"</f>
        <v>006743</v>
      </c>
      <c r="P37" s="4">
        <v>43389</v>
      </c>
      <c r="Q37" s="7">
        <v>10.143000000000001</v>
      </c>
      <c r="R37" s="7">
        <v>1.0143</v>
      </c>
      <c r="S37" s="7">
        <v>9.1287000000000003</v>
      </c>
      <c r="T37" s="5">
        <v>242</v>
      </c>
      <c r="U37" s="4">
        <v>43389</v>
      </c>
      <c r="V37" s="5">
        <v>9886998316</v>
      </c>
      <c r="W37" s="6" t="s">
        <v>71</v>
      </c>
      <c r="X37" s="5" t="s">
        <v>46</v>
      </c>
      <c r="Y37" s="6" t="s">
        <v>45</v>
      </c>
      <c r="Z37" s="5" t="s">
        <v>54</v>
      </c>
      <c r="AA37" s="6" t="s">
        <v>53</v>
      </c>
      <c r="AB37" s="7">
        <f>Q37/100</f>
        <v>0.10143000000000001</v>
      </c>
      <c r="AD37" s="8"/>
      <c r="AF37" s="8"/>
      <c r="AG37" s="8"/>
    </row>
    <row r="38" spans="1:33" x14ac:dyDescent="0.2">
      <c r="A38" s="12">
        <v>6809</v>
      </c>
      <c r="B38" s="13" t="s">
        <v>47</v>
      </c>
      <c r="C38" s="13">
        <v>43396</v>
      </c>
      <c r="D38" s="5">
        <v>17</v>
      </c>
      <c r="E38" s="6" t="s">
        <v>59</v>
      </c>
      <c r="F38" s="5" t="s">
        <v>70</v>
      </c>
      <c r="G38" s="6" t="s">
        <v>69</v>
      </c>
      <c r="H38" s="5" t="str">
        <f>"100054"</f>
        <v>100054</v>
      </c>
      <c r="I38" s="4">
        <v>42685</v>
      </c>
      <c r="J38" s="5" t="str">
        <f>"000047"</f>
        <v>000047</v>
      </c>
      <c r="K38" s="4">
        <v>43326</v>
      </c>
      <c r="L38" s="5" t="str">
        <f>"000047"</f>
        <v>000047</v>
      </c>
      <c r="M38" s="4">
        <v>43326</v>
      </c>
      <c r="N38" s="5">
        <v>16</v>
      </c>
      <c r="O38" s="5" t="str">
        <f>"006861"</f>
        <v>006861</v>
      </c>
      <c r="P38" s="4">
        <v>43393</v>
      </c>
      <c r="Q38" s="7">
        <v>138.24250000000001</v>
      </c>
      <c r="R38" s="7">
        <v>4.28552</v>
      </c>
      <c r="S38" s="7">
        <v>133.95697999999999</v>
      </c>
      <c r="T38" s="5">
        <v>246</v>
      </c>
      <c r="U38" s="4">
        <v>43396</v>
      </c>
      <c r="V38" s="5">
        <v>8790991187</v>
      </c>
      <c r="W38" s="6" t="s">
        <v>68</v>
      </c>
      <c r="X38" s="5" t="s">
        <v>44</v>
      </c>
      <c r="Y38" s="6" t="s">
        <v>43</v>
      </c>
      <c r="Z38" s="5" t="s">
        <v>54</v>
      </c>
      <c r="AA38" s="6" t="s">
        <v>53</v>
      </c>
      <c r="AB38" s="7">
        <f>Q38/100</f>
        <v>1.382425</v>
      </c>
      <c r="AD38" s="8"/>
      <c r="AF38" s="8"/>
      <c r="AG38" s="8"/>
    </row>
    <row r="39" spans="1:33" x14ac:dyDescent="0.2">
      <c r="A39" s="12">
        <v>6907</v>
      </c>
      <c r="B39" s="13" t="s">
        <v>47</v>
      </c>
      <c r="C39" s="13">
        <v>43402</v>
      </c>
      <c r="D39" s="5">
        <v>17</v>
      </c>
      <c r="E39" s="6" t="s">
        <v>59</v>
      </c>
      <c r="F39" s="5" t="s">
        <v>67</v>
      </c>
      <c r="G39" s="6" t="s">
        <v>66</v>
      </c>
      <c r="H39" s="5" t="str">
        <f>"000055"</f>
        <v>000055</v>
      </c>
      <c r="I39" s="4">
        <v>42681</v>
      </c>
      <c r="J39" s="5" t="str">
        <f>"000063"</f>
        <v>000063</v>
      </c>
      <c r="K39" s="4">
        <v>42740</v>
      </c>
      <c r="L39" s="5" t="str">
        <f>"000098"</f>
        <v>000098</v>
      </c>
      <c r="M39" s="4">
        <v>42756</v>
      </c>
      <c r="N39" s="5">
        <v>16</v>
      </c>
      <c r="O39" s="5" t="str">
        <f>"000391"</f>
        <v>000391</v>
      </c>
      <c r="P39" s="4">
        <v>42843</v>
      </c>
      <c r="Q39" s="7">
        <v>1.4399</v>
      </c>
      <c r="R39" s="7">
        <v>0.14399000000000001</v>
      </c>
      <c r="S39" s="7">
        <v>1.2959099999999999</v>
      </c>
      <c r="T39" s="5">
        <v>252</v>
      </c>
      <c r="U39" s="4">
        <v>43402</v>
      </c>
      <c r="V39" s="5">
        <v>828606202</v>
      </c>
      <c r="W39" s="6" t="s">
        <v>65</v>
      </c>
      <c r="X39" s="5" t="s">
        <v>44</v>
      </c>
      <c r="Y39" s="6" t="s">
        <v>43</v>
      </c>
      <c r="Z39" s="5" t="s">
        <v>54</v>
      </c>
      <c r="AA39" s="6" t="s">
        <v>53</v>
      </c>
      <c r="AB39" s="7">
        <f>Q39/100</f>
        <v>1.4399E-2</v>
      </c>
      <c r="AD39" s="8"/>
      <c r="AF39" s="8"/>
      <c r="AG39" s="8"/>
    </row>
    <row r="40" spans="1:33" x14ac:dyDescent="0.2">
      <c r="A40" s="12">
        <v>7424</v>
      </c>
      <c r="B40" s="13" t="s">
        <v>41</v>
      </c>
      <c r="C40" s="13">
        <v>43432</v>
      </c>
      <c r="D40" s="5">
        <v>17</v>
      </c>
      <c r="E40" s="6" t="s">
        <v>59</v>
      </c>
      <c r="F40" s="5" t="s">
        <v>64</v>
      </c>
      <c r="G40" s="6" t="s">
        <v>63</v>
      </c>
      <c r="H40" s="5" t="str">
        <f>"000048"</f>
        <v>000048</v>
      </c>
      <c r="I40" s="4">
        <v>43132</v>
      </c>
      <c r="J40" s="5" t="str">
        <f>"000060"</f>
        <v>000060</v>
      </c>
      <c r="K40" s="4">
        <v>43360</v>
      </c>
      <c r="L40" s="5" t="str">
        <f>"000060"</f>
        <v>000060</v>
      </c>
      <c r="M40" s="4">
        <v>43360</v>
      </c>
      <c r="N40" s="5">
        <v>17</v>
      </c>
      <c r="O40" s="5" t="str">
        <f>"006743"</f>
        <v>006743</v>
      </c>
      <c r="P40" s="4">
        <v>43389</v>
      </c>
      <c r="Q40" s="7">
        <v>40.038249999999998</v>
      </c>
      <c r="R40" s="7">
        <v>1.42709</v>
      </c>
      <c r="S40" s="7">
        <v>38.611159999999998</v>
      </c>
      <c r="T40" s="5">
        <v>276</v>
      </c>
      <c r="U40" s="4">
        <v>43432</v>
      </c>
      <c r="V40" s="5">
        <v>9845268085</v>
      </c>
      <c r="W40" s="6" t="s">
        <v>62</v>
      </c>
      <c r="X40" s="5" t="s">
        <v>46</v>
      </c>
      <c r="Y40" s="6" t="s">
        <v>45</v>
      </c>
      <c r="Z40" s="5" t="s">
        <v>54</v>
      </c>
      <c r="AA40" s="6" t="s">
        <v>53</v>
      </c>
      <c r="AB40" s="7">
        <f>Q40/100</f>
        <v>0.40038249999999997</v>
      </c>
      <c r="AD40" s="8"/>
      <c r="AF40" s="8"/>
      <c r="AG40" s="8"/>
    </row>
    <row r="41" spans="1:33" x14ac:dyDescent="0.2">
      <c r="A41" s="12">
        <v>7824</v>
      </c>
      <c r="B41" s="13" t="s">
        <v>42</v>
      </c>
      <c r="C41" s="13">
        <v>43449</v>
      </c>
      <c r="D41" s="5">
        <v>17</v>
      </c>
      <c r="E41" s="6" t="s">
        <v>59</v>
      </c>
      <c r="F41" s="5" t="s">
        <v>61</v>
      </c>
      <c r="G41" s="6" t="s">
        <v>60</v>
      </c>
      <c r="H41" s="5" t="str">
        <f>"000011"</f>
        <v>000011</v>
      </c>
      <c r="I41" s="4">
        <v>43320</v>
      </c>
      <c r="J41" s="5" t="str">
        <f>"000045"</f>
        <v>000045</v>
      </c>
      <c r="K41" s="4">
        <v>43409</v>
      </c>
      <c r="L41" s="5" t="str">
        <f>"000102"</f>
        <v>000102</v>
      </c>
      <c r="M41" s="4">
        <v>43409</v>
      </c>
      <c r="N41" s="5">
        <v>18</v>
      </c>
      <c r="O41" s="5" t="str">
        <f>"007664"</f>
        <v>007664</v>
      </c>
      <c r="P41" s="4">
        <v>43437</v>
      </c>
      <c r="Q41" s="7">
        <v>11.9679</v>
      </c>
      <c r="R41" s="7">
        <v>1.3678999999999999</v>
      </c>
      <c r="S41" s="7">
        <v>10.6</v>
      </c>
      <c r="T41" s="5">
        <v>293</v>
      </c>
      <c r="U41" s="4">
        <v>43449</v>
      </c>
      <c r="V41" s="5">
        <v>9611354208</v>
      </c>
      <c r="W41" s="6" t="s">
        <v>52</v>
      </c>
      <c r="X41" s="5" t="s">
        <v>46</v>
      </c>
      <c r="Y41" s="6" t="s">
        <v>45</v>
      </c>
      <c r="Z41" s="5" t="s">
        <v>51</v>
      </c>
      <c r="AA41" s="6" t="s">
        <v>50</v>
      </c>
      <c r="AB41" s="7">
        <f>Q41/100</f>
        <v>0.11967900000000001</v>
      </c>
      <c r="AD41" s="8"/>
      <c r="AF41" s="8"/>
      <c r="AG41" s="8"/>
    </row>
    <row r="42" spans="1:33" x14ac:dyDescent="0.2">
      <c r="A42" s="12">
        <v>7825</v>
      </c>
      <c r="B42" s="13" t="s">
        <v>42</v>
      </c>
      <c r="C42" s="13">
        <v>43449</v>
      </c>
      <c r="D42" s="5">
        <v>17</v>
      </c>
      <c r="E42" s="6" t="s">
        <v>59</v>
      </c>
      <c r="F42" s="5" t="s">
        <v>58</v>
      </c>
      <c r="G42" s="6" t="s">
        <v>57</v>
      </c>
      <c r="H42" s="5" t="str">
        <f>"000010"</f>
        <v>000010</v>
      </c>
      <c r="I42" s="4">
        <v>43320</v>
      </c>
      <c r="J42" s="5" t="str">
        <f>"000046"</f>
        <v>000046</v>
      </c>
      <c r="K42" s="4">
        <v>43409</v>
      </c>
      <c r="L42" s="5" t="str">
        <f>"000103"</f>
        <v>000103</v>
      </c>
      <c r="M42" s="4">
        <v>43409</v>
      </c>
      <c r="N42" s="5">
        <v>18</v>
      </c>
      <c r="O42" s="5" t="str">
        <f>"007668"</f>
        <v>007668</v>
      </c>
      <c r="P42" s="4">
        <v>43437</v>
      </c>
      <c r="Q42" s="7">
        <v>25.998899999999999</v>
      </c>
      <c r="R42" s="7">
        <v>2.9988999999999999</v>
      </c>
      <c r="S42" s="7">
        <v>23</v>
      </c>
      <c r="T42" s="5">
        <v>293</v>
      </c>
      <c r="U42" s="4">
        <v>43449</v>
      </c>
      <c r="V42" s="5">
        <v>9611354208</v>
      </c>
      <c r="W42" s="6" t="s">
        <v>52</v>
      </c>
      <c r="X42" s="5" t="s">
        <v>46</v>
      </c>
      <c r="Y42" s="6" t="s">
        <v>45</v>
      </c>
      <c r="Z42" s="5" t="s">
        <v>51</v>
      </c>
      <c r="AA42" s="6" t="s">
        <v>50</v>
      </c>
      <c r="AB42" s="7">
        <f>Q42/100</f>
        <v>0.25998899999999997</v>
      </c>
      <c r="AD42" s="8"/>
      <c r="AF42" s="8"/>
      <c r="AG4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2019-01-14T10:18:57Z</dcterms:modified>
</cp:coreProperties>
</file>