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" i="1" l="1"/>
  <c r="O22" i="1"/>
  <c r="L22" i="1"/>
  <c r="J22" i="1"/>
  <c r="H22" i="1"/>
  <c r="AB21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<sst xmlns="http://schemas.openxmlformats.org/spreadsheetml/2006/main" count="217" uniqueCount="102">
  <si>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</si>
  <si>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</si>
  <si>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</si>
  <si>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</si>
  <si>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</si>
  <si>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</si>
  <si>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</si>
  <si>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</si>
  <si>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</si>
  <si>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</si>
  <si>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</si>
  <si>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</si>
  <si>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</si>
  <si>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</si>
  <si>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</si>
  <si>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</si>
  <si>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</si>
  <si>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</si>
  <si>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</si>
  <si>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</si>
  <si>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</si>
  <si>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</si>
  <si>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</si>
  <si>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</si>
  <si>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</si>
  <si>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</si>
  <si>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</si>
  <si>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</si>
  <si>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</si>
  <si>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</si>
  <si>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</si>
  <si>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</si>
  <si>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</si>
  <si>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</si>
  <si>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</si>
  <si>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</si>
  <si>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P3110</t>
  </si>
  <si>
    <t>14th Finance Commission Grant Works</t>
  </si>
  <si>
    <t>KRIDL</t>
  </si>
  <si>
    <t>Water Supply New Areas</t>
  </si>
  <si>
    <t>P1802</t>
  </si>
  <si>
    <t>June</t>
  </si>
  <si>
    <t>P0190</t>
  </si>
  <si>
    <t>Works sanctioned by Hon Mayor</t>
  </si>
  <si>
    <t>P0541</t>
  </si>
  <si>
    <t>Emergency Reserve Fund</t>
  </si>
  <si>
    <t>ddo258</t>
  </si>
  <si>
    <t xml:space="preserve"> Executive Engineer Electrical South Zone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</si>
  <si>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</si>
  <si>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</si>
  <si>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ddo271</t>
  </si>
  <si>
    <t xml:space="preserve"> Assistant Executive Engineer Jayanagar South Zone</t>
  </si>
  <si>
    <t>Pradeep Electricals</t>
  </si>
  <si>
    <t>V L Muniraju</t>
  </si>
  <si>
    <t>Jaya Nagara East</t>
  </si>
  <si>
    <t>170-17-000010</t>
  </si>
  <si>
    <t>Improvements to RSD and asphalting to 29th A main road at Corporation colony and surrounding areas in ward no 170</t>
  </si>
  <si>
    <t>B Eshwaraiah</t>
  </si>
  <si>
    <t>170-16-000008</t>
  </si>
  <si>
    <t xml:space="preserve">Sinking emerging and commissioning including pipeline for the new bore wells at water supply and sanitary lines in ward no 170 Jayanagar </t>
  </si>
  <si>
    <t>S Naveen</t>
  </si>
  <si>
    <t>170-17-000012</t>
  </si>
  <si>
    <t>Emergency works (For Filling of Potholes &amp; Road cutting ports) in Ward No170 Jayanagara East.</t>
  </si>
  <si>
    <t>B.H. RAVANIPRASAD</t>
  </si>
  <si>
    <t>170-17-000033</t>
  </si>
  <si>
    <t>Engagement of Gangman and Hiring of Troctor Tippers for cleaning and Maintenance of road side drains and other cleaning works in works in ward no170</t>
  </si>
  <si>
    <t>GANAPATHY</t>
  </si>
  <si>
    <t>170-16-000005</t>
  </si>
  <si>
    <t>Providing concrete roads at Gurappanpalya in ward no 170 Jayanagar east</t>
  </si>
  <si>
    <t>G Siddaraju</t>
  </si>
  <si>
    <t>170-17-000015</t>
  </si>
  <si>
    <t>Provoding Street Name Boards in Ward No 170 Jayanagara East</t>
  </si>
  <si>
    <t>Manjunatha Reddy P L</t>
  </si>
  <si>
    <t>170-15-000007</t>
  </si>
  <si>
    <t xml:space="preserve">Improvements of Road side drains and Footpath in Thilakanagara Main Road in Ward No 170 Jayanagara East </t>
  </si>
  <si>
    <t>170-16-000003</t>
  </si>
  <si>
    <t>Providing pot holes filling in ward no 170 Jayanagar east</t>
  </si>
  <si>
    <t>170-12-000005</t>
  </si>
  <si>
    <t>Rain water harvesting to at East End D main Park in ward no 170</t>
  </si>
  <si>
    <t>H Shivaraju</t>
  </si>
  <si>
    <t>170-12-000006</t>
  </si>
  <si>
    <t xml:space="preserve">Rain Water Harvesting to Park at 28th Main, 38th cross in ward no 170 </t>
  </si>
  <si>
    <t>170-16-000001</t>
  </si>
  <si>
    <t>Operation and Maintenance of Street Lighting System in Ward No.170 Package S-11 of South Zone</t>
  </si>
  <si>
    <t>Sri Chamundeshwari Electricals (Muniraju.H.C)</t>
  </si>
  <si>
    <t>170-14-000007</t>
  </si>
  <si>
    <t>Improvements of RSD and Asphalting to 1st cross and 2nd cross and other connecting roads in Gurappanapalya main road to Ward No 170</t>
  </si>
  <si>
    <t>170-14-000022</t>
  </si>
  <si>
    <t>Improvements to Road side drain and road at 4th A cross road (from 9th main to 4th cross) in Gurappana;alya ward no 170</t>
  </si>
  <si>
    <t>170-17-000001</t>
  </si>
  <si>
    <t>Providing Street light fittings and Park light fittings, cabel Timer etc., in ward no 170</t>
  </si>
  <si>
    <t>170-17-000014</t>
  </si>
  <si>
    <t>Provoding Street Lights and Timer in Ward No 170 Jayanagara East</t>
  </si>
  <si>
    <t>170-16-000002</t>
  </si>
  <si>
    <t>Maintenance of ward no 170 Jayanagar east</t>
  </si>
  <si>
    <t>170-14-000015</t>
  </si>
  <si>
    <t xml:space="preserve">Improvements road and side drain at East end A.B.C.D Main Road and 9th block Jayanagar in Ward No.170 </t>
  </si>
  <si>
    <t>November</t>
  </si>
  <si>
    <t>170-16-000007</t>
  </si>
  <si>
    <t>Improvements to footpath of roads in corporation colony from 46th cross to 39th cross in ward no 170 Jayanagar east</t>
  </si>
  <si>
    <t>Devaragudda Yellappa Lingaraju</t>
  </si>
  <si>
    <t>Engagement of Gangman and Hiring of Troctor Tippers for cleaning and Maintenance of road side drains and other cleaning works in  works in ward no170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</si>
</sst>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workbookViewId="0">
      <selection activeCell="C1" sqref="C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499</v>
      </c>
      <c r="B2" s="12" t="s">
        <v>28</v>
      </c>
      <c r="C2" s="12">
        <v>43201</v>
      </c>
      <c r="D2" s="4">
        <v>170</v>
      </c>
      <c r="E2" s="5" t="s">
        <v>54</v>
      </c>
      <c r="F2" s="4" t="s">
        <v>55</v>
      </c>
      <c r="G2" s="5" t="s">
        <v>56</v>
      </c>
      <c r="H2" s="4" t="str">
        <f>"000107"</f>
        <v>000107</v>
      </c>
      <c r="I2" s="3">
        <v>42850</v>
      </c>
      <c r="J2" s="4" t="str">
        <f>"000024"</f>
        <v>000024</v>
      </c>
      <c r="K2" s="3">
        <v>43279</v>
      </c>
      <c r="L2" s="4" t="str">
        <f>""</f>
        <v/>
      </c>
      <c r="M2" s="3"/>
      <c r="N2" s="4">
        <v>17</v>
      </c>
      <c r="O2" s="4" t="str">
        <f>""</f>
        <v/>
      </c>
      <c r="P2" s="3"/>
      <c r="Q2" s="6">
        <v>28.389620000000001</v>
      </c>
      <c r="R2" s="6">
        <v>3.3896199999999999</v>
      </c>
      <c r="S2" s="6">
        <v>25</v>
      </c>
      <c r="T2" s="4">
        <v>15</v>
      </c>
      <c r="U2" s="3">
        <v>43201</v>
      </c>
      <c r="V2" s="4">
        <v>9880413927</v>
      </c>
      <c r="W2" s="5" t="s">
        <v>57</v>
      </c>
      <c r="X2" s="4" t="s">
        <v>48</v>
      </c>
      <c r="Y2" s="5" t="s">
        <v>49</v>
      </c>
      <c r="Z2" s="4" t="s">
        <v>50</v>
      </c>
      <c r="AA2" s="5" t="s">
        <v>51</v>
      </c>
      <c r="AB2" s="6">
        <v>0.28389619999999999</v>
      </c>
      <c r="AD2" s="7"/>
      <c r="AF2" s="7"/>
      <c r="AG2" s="7"/>
    </row>
    <row r="3" spans="1:33" x14ac:dyDescent="0.2">
      <c r="A3" s="11">
        <v>555</v>
      </c>
      <c r="B3" s="12" t="s">
        <v>28</v>
      </c>
      <c r="C3" s="12">
        <v>43203</v>
      </c>
      <c r="D3" s="4">
        <v>170</v>
      </c>
      <c r="E3" s="5" t="s">
        <v>54</v>
      </c>
      <c r="F3" s="4" t="s">
        <v>58</v>
      </c>
      <c r="G3" s="5" t="s">
        <v>59</v>
      </c>
      <c r="H3" s="4" t="str">
        <f>"000024"</f>
        <v>000024</v>
      </c>
      <c r="I3" s="3">
        <v>42555</v>
      </c>
      <c r="J3" s="4" t="str">
        <f>"000150"</f>
        <v>000150</v>
      </c>
      <c r="K3" s="3">
        <v>42625</v>
      </c>
      <c r="L3" s="4" t="str">
        <f>"000328"</f>
        <v>000328</v>
      </c>
      <c r="M3" s="3">
        <v>42667</v>
      </c>
      <c r="N3" s="4">
        <v>16</v>
      </c>
      <c r="O3" s="4" t="str">
        <f>"000368"</f>
        <v>000368</v>
      </c>
      <c r="P3" s="3">
        <v>43196</v>
      </c>
      <c r="Q3" s="6">
        <v>24.006219999999999</v>
      </c>
      <c r="R3" s="6">
        <v>1.46438</v>
      </c>
      <c r="S3" s="6">
        <v>22.541840000000001</v>
      </c>
      <c r="T3" s="4">
        <v>20</v>
      </c>
      <c r="U3" s="3">
        <v>43203</v>
      </c>
      <c r="V3" s="4">
        <v>9741114337</v>
      </c>
      <c r="W3" s="5" t="s">
        <v>60</v>
      </c>
      <c r="X3" s="4" t="s">
        <v>40</v>
      </c>
      <c r="Y3" s="5" t="s">
        <v>39</v>
      </c>
      <c r="Z3" s="4" t="s">
        <v>50</v>
      </c>
      <c r="AA3" s="5" t="s">
        <v>51</v>
      </c>
      <c r="AB3" s="6">
        <v>0.2400622</v>
      </c>
      <c r="AD3" s="7"/>
      <c r="AF3" s="7"/>
      <c r="AG3" s="7"/>
    </row>
    <row r="4" spans="1:33" x14ac:dyDescent="0.2">
      <c r="A4" s="11">
        <v>848</v>
      </c>
      <c r="B4" s="12" t="s">
        <v>35</v>
      </c>
      <c r="C4" s="12">
        <v>43225</v>
      </c>
      <c r="D4" s="4">
        <v>170</v>
      </c>
      <c r="E4" s="5" t="s">
        <v>54</v>
      </c>
      <c r="F4" s="4" t="s">
        <v>61</v>
      </c>
      <c r="G4" s="5" t="s">
        <v>62</v>
      </c>
      <c r="H4" s="4" t="str">
        <f>"000071"</f>
        <v>000071</v>
      </c>
      <c r="I4" s="3">
        <v>43191</v>
      </c>
      <c r="J4" s="4" t="str">
        <f>"000067"</f>
        <v>000067</v>
      </c>
      <c r="K4" s="3">
        <v>43176</v>
      </c>
      <c r="L4" s="4" t="str">
        <f>"000095"</f>
        <v>000095</v>
      </c>
      <c r="M4" s="3">
        <v>43187</v>
      </c>
      <c r="N4" s="4">
        <v>17</v>
      </c>
      <c r="O4" s="4" t="str">
        <f>"001002"</f>
        <v>001002</v>
      </c>
      <c r="P4" s="3">
        <v>43223</v>
      </c>
      <c r="Q4" s="6">
        <v>9.9795300000000005</v>
      </c>
      <c r="R4" s="6">
        <v>0.88093999999999995</v>
      </c>
      <c r="S4" s="6">
        <v>9.0985899999999997</v>
      </c>
      <c r="T4" s="4">
        <v>39</v>
      </c>
      <c r="U4" s="3">
        <v>43225</v>
      </c>
      <c r="V4" s="4">
        <v>9448074653</v>
      </c>
      <c r="W4" s="5" t="s">
        <v>63</v>
      </c>
      <c r="X4" s="4" t="s">
        <v>30</v>
      </c>
      <c r="Y4" s="5" t="s">
        <v>31</v>
      </c>
      <c r="Z4" s="4" t="s">
        <v>50</v>
      </c>
      <c r="AA4" s="5" t="s">
        <v>51</v>
      </c>
      <c r="AB4" s="6">
        <v>9.9795300000000003E-2</v>
      </c>
      <c r="AD4" s="7"/>
      <c r="AF4" s="7"/>
      <c r="AG4" s="7"/>
    </row>
    <row r="5" spans="1:33" x14ac:dyDescent="0.2">
      <c r="A5" s="11">
        <v>1023</v>
      </c>
      <c r="B5" s="12" t="s">
        <v>35</v>
      </c>
      <c r="C5" s="12">
        <v>43229</v>
      </c>
      <c r="D5" s="4">
        <v>170</v>
      </c>
      <c r="E5" s="5" t="s">
        <v>54</v>
      </c>
      <c r="F5" s="4" t="s">
        <v>64</v>
      </c>
      <c r="G5" s="5" t="s">
        <v>65</v>
      </c>
      <c r="H5" s="4" t="str">
        <f>"000123"</f>
        <v>000123</v>
      </c>
      <c r="I5" s="3">
        <v>42878</v>
      </c>
      <c r="J5" s="4" t="str">
        <f>"000069"</f>
        <v>000069</v>
      </c>
      <c r="K5" s="3">
        <v>43178</v>
      </c>
      <c r="L5" s="4" t="str">
        <f>"000005"</f>
        <v>000005</v>
      </c>
      <c r="M5" s="3">
        <v>43201</v>
      </c>
      <c r="N5" s="4">
        <v>17</v>
      </c>
      <c r="O5" s="4" t="str">
        <f>"001305"</f>
        <v>001305</v>
      </c>
      <c r="P5" s="3">
        <v>43229</v>
      </c>
      <c r="Q5" s="6">
        <v>5.1553000000000004</v>
      </c>
      <c r="R5" s="6">
        <v>0.10825</v>
      </c>
      <c r="S5" s="6">
        <v>5.0470499999999996</v>
      </c>
      <c r="T5" s="4">
        <v>46</v>
      </c>
      <c r="U5" s="3">
        <v>43229</v>
      </c>
      <c r="V5" s="4">
        <v>9965845214</v>
      </c>
      <c r="W5" s="5" t="s">
        <v>66</v>
      </c>
      <c r="X5" s="4" t="s">
        <v>36</v>
      </c>
      <c r="Y5" s="5" t="s">
        <v>37</v>
      </c>
      <c r="Z5" s="4" t="s">
        <v>50</v>
      </c>
      <c r="AA5" s="5" t="s">
        <v>51</v>
      </c>
      <c r="AB5" s="6">
        <v>5.1553000000000002E-2</v>
      </c>
      <c r="AD5" s="7"/>
      <c r="AF5" s="7"/>
      <c r="AG5" s="7"/>
    </row>
    <row r="6" spans="1:33" x14ac:dyDescent="0.2">
      <c r="A6" s="11">
        <v>1252</v>
      </c>
      <c r="B6" s="12" t="s">
        <v>35</v>
      </c>
      <c r="C6" s="12">
        <v>43238</v>
      </c>
      <c r="D6" s="4">
        <v>170</v>
      </c>
      <c r="E6" s="5" t="s">
        <v>54</v>
      </c>
      <c r="F6" s="4" t="s">
        <v>67</v>
      </c>
      <c r="G6" s="5" t="s">
        <v>68</v>
      </c>
      <c r="H6" s="4" t="str">
        <f>"000083"</f>
        <v>000083</v>
      </c>
      <c r="I6" s="3">
        <v>42452</v>
      </c>
      <c r="J6" s="4" t="str">
        <f>"000088"</f>
        <v>000088</v>
      </c>
      <c r="K6" s="3">
        <v>42581</v>
      </c>
      <c r="L6" s="4" t="str">
        <f>"000248"</f>
        <v>000248</v>
      </c>
      <c r="M6" s="3">
        <v>42613</v>
      </c>
      <c r="N6" s="4">
        <v>16</v>
      </c>
      <c r="O6" s="4" t="str">
        <f>"001484"</f>
        <v>001484</v>
      </c>
      <c r="P6" s="3">
        <v>43236</v>
      </c>
      <c r="Q6" s="6">
        <v>9.8917099999999998</v>
      </c>
      <c r="R6" s="6">
        <v>0.81623999999999997</v>
      </c>
      <c r="S6" s="6">
        <v>9.0754699999999993</v>
      </c>
      <c r="T6" s="4">
        <v>52</v>
      </c>
      <c r="U6" s="3">
        <v>43238</v>
      </c>
      <c r="V6" s="4">
        <v>9845158050</v>
      </c>
      <c r="W6" s="5" t="s">
        <v>69</v>
      </c>
      <c r="X6" s="4" t="s">
        <v>30</v>
      </c>
      <c r="Y6" s="5" t="s">
        <v>31</v>
      </c>
      <c r="Z6" s="4" t="s">
        <v>50</v>
      </c>
      <c r="AA6" s="5" t="s">
        <v>51</v>
      </c>
      <c r="AB6" s="6">
        <v>9.8917099999999994E-2</v>
      </c>
      <c r="AD6" s="7"/>
      <c r="AF6" s="7"/>
      <c r="AG6" s="7"/>
    </row>
    <row r="7" spans="1:33" x14ac:dyDescent="0.2">
      <c r="A7" s="11">
        <v>1692</v>
      </c>
      <c r="B7" s="12" t="s">
        <v>41</v>
      </c>
      <c r="C7" s="12">
        <v>43252</v>
      </c>
      <c r="D7" s="4">
        <v>170</v>
      </c>
      <c r="E7" s="5" t="s">
        <v>54</v>
      </c>
      <c r="F7" s="4" t="s">
        <v>70</v>
      </c>
      <c r="G7" s="5" t="s">
        <v>71</v>
      </c>
      <c r="H7" s="4" t="str">
        <f>"000017"</f>
        <v>000017</v>
      </c>
      <c r="I7" s="3">
        <v>42984</v>
      </c>
      <c r="J7" s="4" t="str">
        <f>"000007"</f>
        <v>000007</v>
      </c>
      <c r="K7" s="3">
        <v>42989</v>
      </c>
      <c r="L7" s="4" t="str">
        <f>"000014"</f>
        <v>000014</v>
      </c>
      <c r="M7" s="3">
        <v>43018</v>
      </c>
      <c r="N7" s="4">
        <v>17</v>
      </c>
      <c r="O7" s="4" t="str">
        <f>"002097"</f>
        <v>002097</v>
      </c>
      <c r="P7" s="3">
        <v>43251</v>
      </c>
      <c r="Q7" s="6">
        <v>18.769919999999999</v>
      </c>
      <c r="R7" s="6">
        <v>0.76956999999999998</v>
      </c>
      <c r="S7" s="6">
        <v>18.000350000000001</v>
      </c>
      <c r="T7" s="4">
        <v>66</v>
      </c>
      <c r="U7" s="3">
        <v>43252</v>
      </c>
      <c r="V7" s="4">
        <v>9845058948</v>
      </c>
      <c r="W7" s="5" t="s">
        <v>72</v>
      </c>
      <c r="X7" s="4" t="s">
        <v>30</v>
      </c>
      <c r="Y7" s="5" t="s">
        <v>31</v>
      </c>
      <c r="Z7" s="4" t="s">
        <v>50</v>
      </c>
      <c r="AA7" s="5" t="s">
        <v>51</v>
      </c>
      <c r="AB7" s="6">
        <v>0.18769919999999998</v>
      </c>
      <c r="AD7" s="7"/>
      <c r="AF7" s="7"/>
      <c r="AG7" s="7"/>
    </row>
    <row r="8" spans="1:33" x14ac:dyDescent="0.2">
      <c r="A8" s="11">
        <v>2617</v>
      </c>
      <c r="B8" s="12" t="s">
        <v>41</v>
      </c>
      <c r="C8" s="12">
        <v>43274</v>
      </c>
      <c r="D8" s="4">
        <v>170</v>
      </c>
      <c r="E8" s="5" t="s">
        <v>54</v>
      </c>
      <c r="F8" s="4" t="s">
        <v>73</v>
      </c>
      <c r="G8" s="5" t="s">
        <v>74</v>
      </c>
      <c r="H8" s="4" t="str">
        <f>"000102"</f>
        <v>000102</v>
      </c>
      <c r="I8" s="3">
        <v>42060</v>
      </c>
      <c r="J8" s="4" t="str">
        <f>"000117"</f>
        <v>000117</v>
      </c>
      <c r="K8" s="3">
        <v>42625</v>
      </c>
      <c r="L8" s="4" t="str">
        <f>"000319"</f>
        <v>000319</v>
      </c>
      <c r="M8" s="3">
        <v>42643</v>
      </c>
      <c r="N8" s="4">
        <v>15</v>
      </c>
      <c r="O8" s="4" t="str">
        <f>"002642"</f>
        <v>002642</v>
      </c>
      <c r="P8" s="3">
        <v>43269</v>
      </c>
      <c r="Q8" s="6">
        <v>26.92</v>
      </c>
      <c r="R8" s="6">
        <v>3.53573</v>
      </c>
      <c r="S8" s="6">
        <v>23.384270000000001</v>
      </c>
      <c r="T8" s="4">
        <v>99</v>
      </c>
      <c r="U8" s="3">
        <v>43274</v>
      </c>
      <c r="V8" s="4">
        <v>9880413927</v>
      </c>
      <c r="W8" s="5" t="s">
        <v>57</v>
      </c>
      <c r="X8" s="4" t="s">
        <v>30</v>
      </c>
      <c r="Y8" s="5" t="s">
        <v>31</v>
      </c>
      <c r="Z8" s="4" t="s">
        <v>50</v>
      </c>
      <c r="AA8" s="5" t="s">
        <v>51</v>
      </c>
      <c r="AB8" s="6">
        <v>0.26919999999999999</v>
      </c>
      <c r="AD8" s="7"/>
      <c r="AF8" s="7"/>
      <c r="AG8" s="7"/>
    </row>
    <row r="9" spans="1:33" x14ac:dyDescent="0.2">
      <c r="A9" s="11">
        <v>2618</v>
      </c>
      <c r="B9" s="12" t="s">
        <v>41</v>
      </c>
      <c r="C9" s="12">
        <v>43274</v>
      </c>
      <c r="D9" s="4">
        <v>170</v>
      </c>
      <c r="E9" s="5" t="s">
        <v>54</v>
      </c>
      <c r="F9" s="4" t="s">
        <v>75</v>
      </c>
      <c r="G9" s="5" t="s">
        <v>76</v>
      </c>
      <c r="H9" s="4" t="str">
        <f>"000009"</f>
        <v>000009</v>
      </c>
      <c r="I9" s="3">
        <v>42460</v>
      </c>
      <c r="J9" s="4" t="str">
        <f>"000182"</f>
        <v>000182</v>
      </c>
      <c r="K9" s="3">
        <v>42625</v>
      </c>
      <c r="L9" s="4" t="str">
        <f>"000352"</f>
        <v>000352</v>
      </c>
      <c r="M9" s="3">
        <v>42671</v>
      </c>
      <c r="N9" s="4">
        <v>16</v>
      </c>
      <c r="O9" s="4" t="str">
        <f>"002846"</f>
        <v>002846</v>
      </c>
      <c r="P9" s="3">
        <v>43273</v>
      </c>
      <c r="Q9" s="6">
        <v>9.48794</v>
      </c>
      <c r="R9" s="6">
        <v>1.2270000000000001</v>
      </c>
      <c r="S9" s="6">
        <v>8.2609399999999997</v>
      </c>
      <c r="T9" s="4">
        <v>99</v>
      </c>
      <c r="U9" s="3">
        <v>43274</v>
      </c>
      <c r="V9" s="4">
        <v>9986072837</v>
      </c>
      <c r="W9" s="5" t="s">
        <v>53</v>
      </c>
      <c r="X9" s="4" t="s">
        <v>30</v>
      </c>
      <c r="Y9" s="5" t="s">
        <v>31</v>
      </c>
      <c r="Z9" s="4" t="s">
        <v>50</v>
      </c>
      <c r="AA9" s="5" t="s">
        <v>51</v>
      </c>
      <c r="AB9" s="6">
        <v>9.4879400000000003E-2</v>
      </c>
      <c r="AD9" s="7"/>
      <c r="AF9" s="7"/>
      <c r="AG9" s="7"/>
    </row>
    <row r="10" spans="1:33" x14ac:dyDescent="0.2">
      <c r="A10" s="11">
        <v>2942</v>
      </c>
      <c r="B10" s="12" t="s">
        <v>32</v>
      </c>
      <c r="C10" s="12">
        <v>43283</v>
      </c>
      <c r="D10" s="4">
        <v>170</v>
      </c>
      <c r="E10" s="5" t="s">
        <v>54</v>
      </c>
      <c r="F10" s="4" t="s">
        <v>77</v>
      </c>
      <c r="G10" s="5" t="s">
        <v>78</v>
      </c>
      <c r="H10" s="4" t="str">
        <f>"000471"</f>
        <v>000471</v>
      </c>
      <c r="I10" s="3">
        <v>40943</v>
      </c>
      <c r="J10" s="4" t="str">
        <f>"000009"</f>
        <v>000009</v>
      </c>
      <c r="K10" s="3">
        <v>42853</v>
      </c>
      <c r="L10" s="4" t="str">
        <f>"000012"</f>
        <v>000012</v>
      </c>
      <c r="M10" s="3">
        <v>42853</v>
      </c>
      <c r="N10" s="4">
        <v>12</v>
      </c>
      <c r="O10" s="4" t="str">
        <f>"003081"</f>
        <v>003081</v>
      </c>
      <c r="P10" s="3">
        <v>43280</v>
      </c>
      <c r="Q10" s="6">
        <v>5.1779999999999999</v>
      </c>
      <c r="R10" s="6">
        <v>0.78654000000000002</v>
      </c>
      <c r="S10" s="6">
        <v>4.3914600000000004</v>
      </c>
      <c r="T10" s="4">
        <v>107</v>
      </c>
      <c r="U10" s="3">
        <v>43283</v>
      </c>
      <c r="V10" s="4">
        <v>9008463969</v>
      </c>
      <c r="W10" s="5" t="s">
        <v>79</v>
      </c>
      <c r="X10" s="4" t="s">
        <v>44</v>
      </c>
      <c r="Y10" s="5" t="s">
        <v>45</v>
      </c>
      <c r="Z10" s="4" t="s">
        <v>50</v>
      </c>
      <c r="AA10" s="5" t="s">
        <v>51</v>
      </c>
      <c r="AB10" s="6">
        <v>5.178E-2</v>
      </c>
      <c r="AD10" s="7"/>
      <c r="AF10" s="7"/>
      <c r="AG10" s="7"/>
    </row>
    <row r="11" spans="1:33" x14ac:dyDescent="0.2">
      <c r="A11" s="11">
        <v>2943</v>
      </c>
      <c r="B11" s="12" t="s">
        <v>32</v>
      </c>
      <c r="C11" s="12">
        <v>43283</v>
      </c>
      <c r="D11" s="4">
        <v>170</v>
      </c>
      <c r="E11" s="5" t="s">
        <v>54</v>
      </c>
      <c r="F11" s="4" t="s">
        <v>80</v>
      </c>
      <c r="G11" s="5" t="s">
        <v>81</v>
      </c>
      <c r="H11" s="4" t="str">
        <f>"000012"</f>
        <v>000012</v>
      </c>
      <c r="I11" s="3">
        <v>41053</v>
      </c>
      <c r="J11" s="4" t="str">
        <f>"000010"</f>
        <v>000010</v>
      </c>
      <c r="K11" s="3">
        <v>42853</v>
      </c>
      <c r="L11" s="4" t="str">
        <f>"000013"</f>
        <v>000013</v>
      </c>
      <c r="M11" s="3">
        <v>42853</v>
      </c>
      <c r="N11" s="4">
        <v>12</v>
      </c>
      <c r="O11" s="4" t="str">
        <f>"003082"</f>
        <v>003082</v>
      </c>
      <c r="P11" s="3">
        <v>43280</v>
      </c>
      <c r="Q11" s="6">
        <v>4.6332599999999999</v>
      </c>
      <c r="R11" s="6">
        <v>0.71455000000000002</v>
      </c>
      <c r="S11" s="6">
        <v>3.9187099999999999</v>
      </c>
      <c r="T11" s="4">
        <v>107</v>
      </c>
      <c r="U11" s="3">
        <v>43283</v>
      </c>
      <c r="V11" s="4">
        <v>9008463969</v>
      </c>
      <c r="W11" s="5" t="s">
        <v>79</v>
      </c>
      <c r="X11" s="4" t="s">
        <v>44</v>
      </c>
      <c r="Y11" s="5" t="s">
        <v>45</v>
      </c>
      <c r="Z11" s="4" t="s">
        <v>50</v>
      </c>
      <c r="AA11" s="5" t="s">
        <v>51</v>
      </c>
      <c r="AB11" s="6">
        <v>4.6332600000000002E-2</v>
      </c>
      <c r="AD11" s="7"/>
      <c r="AF11" s="7"/>
      <c r="AG11" s="7"/>
    </row>
    <row r="12" spans="1:33" x14ac:dyDescent="0.2">
      <c r="A12" s="11">
        <v>3611</v>
      </c>
      <c r="B12" s="12" t="s">
        <v>32</v>
      </c>
      <c r="C12" s="12">
        <v>43299</v>
      </c>
      <c r="D12" s="4">
        <v>170</v>
      </c>
      <c r="E12" s="5" t="s">
        <v>54</v>
      </c>
      <c r="F12" s="4" t="s">
        <v>82</v>
      </c>
      <c r="G12" s="5" t="s">
        <v>83</v>
      </c>
      <c r="H12" s="4" t="str">
        <f>"000023"</f>
        <v>000023</v>
      </c>
      <c r="I12" s="3">
        <v>42934</v>
      </c>
      <c r="J12" s="4" t="str">
        <f>"000127"</f>
        <v>000127</v>
      </c>
      <c r="K12" s="3">
        <v>43180</v>
      </c>
      <c r="L12" s="4" t="str">
        <f>"000128"</f>
        <v>000128</v>
      </c>
      <c r="M12" s="3">
        <v>43180</v>
      </c>
      <c r="N12" s="4">
        <v>16</v>
      </c>
      <c r="O12" s="4" t="str">
        <f>"004300"</f>
        <v>004300</v>
      </c>
      <c r="P12" s="3">
        <v>43306</v>
      </c>
      <c r="Q12" s="6">
        <v>11.496600000000001</v>
      </c>
      <c r="R12" s="6">
        <v>0.90627000000000002</v>
      </c>
      <c r="S12" s="6">
        <v>10.59033</v>
      </c>
      <c r="T12" s="4">
        <v>127</v>
      </c>
      <c r="U12" s="3">
        <v>43299</v>
      </c>
      <c r="V12" s="4">
        <v>0</v>
      </c>
      <c r="W12" s="5" t="s">
        <v>84</v>
      </c>
      <c r="X12" s="4" t="s">
        <v>33</v>
      </c>
      <c r="Y12" s="5" t="s">
        <v>34</v>
      </c>
      <c r="Z12" s="4" t="s">
        <v>46</v>
      </c>
      <c r="AA12" s="5" t="s">
        <v>47</v>
      </c>
      <c r="AB12" s="6">
        <v>0.11496600000000001</v>
      </c>
      <c r="AD12" s="7"/>
      <c r="AF12" s="7"/>
      <c r="AG12" s="7"/>
    </row>
    <row r="13" spans="1:33" x14ac:dyDescent="0.2">
      <c r="A13" s="11">
        <v>3612</v>
      </c>
      <c r="B13" s="12" t="s">
        <v>32</v>
      </c>
      <c r="C13" s="12">
        <v>43299</v>
      </c>
      <c r="D13" s="4">
        <v>170</v>
      </c>
      <c r="E13" s="5" t="s">
        <v>54</v>
      </c>
      <c r="F13" s="4" t="s">
        <v>85</v>
      </c>
      <c r="G13" s="5" t="s">
        <v>86</v>
      </c>
      <c r="H13" s="4" t="str">
        <f>"000249"</f>
        <v>000249</v>
      </c>
      <c r="I13" s="3">
        <v>41692</v>
      </c>
      <c r="J13" s="4" t="str">
        <f>"000084"</f>
        <v>000084</v>
      </c>
      <c r="K13" s="3">
        <v>42625</v>
      </c>
      <c r="L13" s="4" t="str">
        <f>"000421"</f>
        <v>000421</v>
      </c>
      <c r="M13" s="3">
        <v>42702</v>
      </c>
      <c r="N13" s="4">
        <v>14</v>
      </c>
      <c r="O13" s="4" t="str">
        <f>"003831"</f>
        <v>003831</v>
      </c>
      <c r="P13" s="3">
        <v>43297</v>
      </c>
      <c r="Q13" s="6">
        <v>21.301189999999998</v>
      </c>
      <c r="R13" s="6">
        <v>3.3580700000000001</v>
      </c>
      <c r="S13" s="6">
        <v>17.94312</v>
      </c>
      <c r="T13" s="4">
        <v>128</v>
      </c>
      <c r="U13" s="3">
        <v>43299</v>
      </c>
      <c r="V13" s="4">
        <v>9448021479</v>
      </c>
      <c r="W13" s="5" t="s">
        <v>38</v>
      </c>
      <c r="X13" s="4" t="s">
        <v>30</v>
      </c>
      <c r="Y13" s="5" t="s">
        <v>31</v>
      </c>
      <c r="Z13" s="4" t="s">
        <v>50</v>
      </c>
      <c r="AA13" s="5" t="s">
        <v>51</v>
      </c>
      <c r="AB13" s="6">
        <v>0.21301189999999998</v>
      </c>
      <c r="AD13" s="7"/>
      <c r="AF13" s="7"/>
      <c r="AG13" s="7"/>
    </row>
    <row r="14" spans="1:33" x14ac:dyDescent="0.2">
      <c r="A14" s="11">
        <v>3949</v>
      </c>
      <c r="B14" s="12" t="s">
        <v>32</v>
      </c>
      <c r="C14" s="12">
        <v>43305</v>
      </c>
      <c r="D14" s="4">
        <v>170</v>
      </c>
      <c r="E14" s="5" t="s">
        <v>54</v>
      </c>
      <c r="F14" s="4" t="s">
        <v>87</v>
      </c>
      <c r="G14" s="5" t="s">
        <v>88</v>
      </c>
      <c r="H14" s="4" t="str">
        <f>"000008"</f>
        <v>000008</v>
      </c>
      <c r="I14" s="3">
        <v>41834</v>
      </c>
      <c r="J14" s="4" t="str">
        <f>"000185"</f>
        <v>000185</v>
      </c>
      <c r="K14" s="3">
        <v>42625</v>
      </c>
      <c r="L14" s="4" t="str">
        <f>"000422"</f>
        <v>000422</v>
      </c>
      <c r="M14" s="3">
        <v>42702</v>
      </c>
      <c r="N14" s="4">
        <v>14</v>
      </c>
      <c r="O14" s="4" t="str">
        <f>"004092"</f>
        <v>004092</v>
      </c>
      <c r="P14" s="3">
        <v>43301</v>
      </c>
      <c r="Q14" s="6">
        <v>19.519670000000001</v>
      </c>
      <c r="R14" s="6">
        <v>3.2437100000000001</v>
      </c>
      <c r="S14" s="6">
        <v>16.275960000000001</v>
      </c>
      <c r="T14" s="4">
        <v>139</v>
      </c>
      <c r="U14" s="3">
        <v>43305</v>
      </c>
      <c r="V14" s="4">
        <v>9448021479</v>
      </c>
      <c r="W14" s="5" t="s">
        <v>38</v>
      </c>
      <c r="X14" s="4" t="s">
        <v>42</v>
      </c>
      <c r="Y14" s="5" t="s">
        <v>43</v>
      </c>
      <c r="Z14" s="4" t="s">
        <v>50</v>
      </c>
      <c r="AA14" s="5" t="s">
        <v>51</v>
      </c>
      <c r="AB14" s="6">
        <v>0.1951967</v>
      </c>
      <c r="AD14" s="7"/>
      <c r="AF14" s="7"/>
      <c r="AG14" s="7"/>
    </row>
    <row r="15" spans="1:33" x14ac:dyDescent="0.2">
      <c r="A15" s="11">
        <v>4019</v>
      </c>
      <c r="B15" s="12" t="s">
        <v>32</v>
      </c>
      <c r="C15" s="12">
        <v>43307</v>
      </c>
      <c r="D15" s="4">
        <v>170</v>
      </c>
      <c r="E15" s="5" t="s">
        <v>54</v>
      </c>
      <c r="F15" s="4" t="s">
        <v>89</v>
      </c>
      <c r="G15" s="5" t="s">
        <v>90</v>
      </c>
      <c r="H15" s="4" t="str">
        <f>"000102"</f>
        <v>000102</v>
      </c>
      <c r="I15" s="3">
        <v>42762</v>
      </c>
      <c r="J15" s="4" t="str">
        <f>"000057"</f>
        <v>000057</v>
      </c>
      <c r="K15" s="3">
        <v>42825</v>
      </c>
      <c r="L15" s="4" t="str">
        <f>"000030"</f>
        <v>000030</v>
      </c>
      <c r="M15" s="3">
        <v>42867</v>
      </c>
      <c r="N15" s="4">
        <v>17</v>
      </c>
      <c r="O15" s="4" t="str">
        <f>"003986"</f>
        <v>003986</v>
      </c>
      <c r="P15" s="3">
        <v>43300</v>
      </c>
      <c r="Q15" s="6">
        <v>48.706560000000003</v>
      </c>
      <c r="R15" s="6">
        <v>7.1111500000000003</v>
      </c>
      <c r="S15" s="6">
        <v>41.595410000000001</v>
      </c>
      <c r="T15" s="4">
        <v>142</v>
      </c>
      <c r="U15" s="3">
        <v>43307</v>
      </c>
      <c r="V15" s="4">
        <v>0</v>
      </c>
      <c r="W15" s="5" t="s">
        <v>38</v>
      </c>
      <c r="X15" s="4" t="s">
        <v>42</v>
      </c>
      <c r="Y15" s="5" t="s">
        <v>43</v>
      </c>
      <c r="Z15" s="4" t="s">
        <v>46</v>
      </c>
      <c r="AA15" s="5" t="s">
        <v>47</v>
      </c>
      <c r="AB15" s="6">
        <v>0.48706560000000004</v>
      </c>
      <c r="AD15" s="7"/>
      <c r="AF15" s="7"/>
      <c r="AG15" s="7"/>
    </row>
    <row r="16" spans="1:33" x14ac:dyDescent="0.2">
      <c r="A16" s="11">
        <v>4020</v>
      </c>
      <c r="B16" s="12" t="s">
        <v>32</v>
      </c>
      <c r="C16" s="12">
        <v>43307</v>
      </c>
      <c r="D16" s="4">
        <v>170</v>
      </c>
      <c r="E16" s="5" t="s">
        <v>54</v>
      </c>
      <c r="F16" s="4" t="s">
        <v>91</v>
      </c>
      <c r="G16" s="5" t="s">
        <v>92</v>
      </c>
      <c r="H16" s="4" t="str">
        <f>"000001"</f>
        <v>000001</v>
      </c>
      <c r="I16" s="3">
        <v>42831</v>
      </c>
      <c r="J16" s="4" t="str">
        <f>"000001"</f>
        <v>000001</v>
      </c>
      <c r="K16" s="3">
        <v>42851</v>
      </c>
      <c r="L16" s="4" t="str">
        <f>"000021"</f>
        <v>000021</v>
      </c>
      <c r="M16" s="3">
        <v>42851</v>
      </c>
      <c r="N16" s="4">
        <v>17</v>
      </c>
      <c r="O16" s="4" t="str">
        <f>"003996"</f>
        <v>003996</v>
      </c>
      <c r="P16" s="3">
        <v>43300</v>
      </c>
      <c r="Q16" s="6">
        <v>7.2202900000000003</v>
      </c>
      <c r="R16" s="6">
        <v>0.51263999999999998</v>
      </c>
      <c r="S16" s="6">
        <v>6.7076500000000001</v>
      </c>
      <c r="T16" s="4">
        <v>142</v>
      </c>
      <c r="U16" s="3">
        <v>43307</v>
      </c>
      <c r="V16" s="4">
        <v>0</v>
      </c>
      <c r="W16" s="5" t="s">
        <v>52</v>
      </c>
      <c r="X16" s="4" t="s">
        <v>30</v>
      </c>
      <c r="Y16" s="5" t="s">
        <v>31</v>
      </c>
      <c r="Z16" s="4" t="s">
        <v>46</v>
      </c>
      <c r="AA16" s="5" t="s">
        <v>47</v>
      </c>
      <c r="AB16" s="6">
        <v>7.22029E-2</v>
      </c>
      <c r="AD16" s="7"/>
      <c r="AF16" s="7"/>
      <c r="AG16" s="7"/>
    </row>
    <row r="17" spans="1:33" x14ac:dyDescent="0.2">
      <c r="A17" s="11">
        <v>4021</v>
      </c>
      <c r="B17" s="12" t="s">
        <v>32</v>
      </c>
      <c r="C17" s="12">
        <v>43307</v>
      </c>
      <c r="D17" s="4">
        <v>170</v>
      </c>
      <c r="E17" s="5" t="s">
        <v>54</v>
      </c>
      <c r="F17" s="4" t="s">
        <v>93</v>
      </c>
      <c r="G17" s="5" t="s">
        <v>94</v>
      </c>
      <c r="H17" s="4" t="str">
        <f>"000081"</f>
        <v>000081</v>
      </c>
      <c r="I17" s="3">
        <v>42452</v>
      </c>
      <c r="J17" s="4" t="str">
        <f>"000012"</f>
        <v>000012</v>
      </c>
      <c r="K17" s="3">
        <v>42870</v>
      </c>
      <c r="L17" s="4" t="str">
        <f>"000030"</f>
        <v>000030</v>
      </c>
      <c r="M17" s="3">
        <v>42885</v>
      </c>
      <c r="N17" s="4">
        <v>16</v>
      </c>
      <c r="O17" s="4" t="str">
        <f>"004247"</f>
        <v>004247</v>
      </c>
      <c r="P17" s="3">
        <v>43305</v>
      </c>
      <c r="Q17" s="6">
        <v>4.8865100000000004</v>
      </c>
      <c r="R17" s="6">
        <v>0.29809000000000002</v>
      </c>
      <c r="S17" s="6">
        <v>4.5884200000000002</v>
      </c>
      <c r="T17" s="4">
        <v>142</v>
      </c>
      <c r="U17" s="3">
        <v>43307</v>
      </c>
      <c r="V17" s="4">
        <v>9845158050</v>
      </c>
      <c r="W17" s="5" t="s">
        <v>69</v>
      </c>
      <c r="X17" s="4" t="s">
        <v>30</v>
      </c>
      <c r="Y17" s="5" t="s">
        <v>31</v>
      </c>
      <c r="Z17" s="4" t="s">
        <v>50</v>
      </c>
      <c r="AA17" s="5" t="s">
        <v>51</v>
      </c>
      <c r="AB17" s="6">
        <v>4.8865100000000002E-2</v>
      </c>
      <c r="AD17" s="7"/>
      <c r="AF17" s="7"/>
      <c r="AG17" s="7"/>
    </row>
    <row r="18" spans="1:33" x14ac:dyDescent="0.2">
      <c r="A18" s="11">
        <v>4022</v>
      </c>
      <c r="B18" s="12" t="s">
        <v>32</v>
      </c>
      <c r="C18" s="12">
        <v>43307</v>
      </c>
      <c r="D18" s="4">
        <v>170</v>
      </c>
      <c r="E18" s="5" t="s">
        <v>54</v>
      </c>
      <c r="F18" s="4" t="s">
        <v>93</v>
      </c>
      <c r="G18" s="5" t="s">
        <v>94</v>
      </c>
      <c r="H18" s="4" t="str">
        <f>"000081"</f>
        <v>000081</v>
      </c>
      <c r="I18" s="3">
        <v>42452</v>
      </c>
      <c r="J18" s="4" t="str">
        <f>"000012"</f>
        <v>000012</v>
      </c>
      <c r="K18" s="3">
        <v>42870</v>
      </c>
      <c r="L18" s="4" t="str">
        <f>"000030"</f>
        <v>000030</v>
      </c>
      <c r="M18" s="3">
        <v>42885</v>
      </c>
      <c r="N18" s="4">
        <v>16</v>
      </c>
      <c r="O18" s="4" t="str">
        <f>"004247"</f>
        <v>004247</v>
      </c>
      <c r="P18" s="3">
        <v>43305</v>
      </c>
      <c r="Q18" s="6">
        <v>3.9176700000000002</v>
      </c>
      <c r="R18" s="6">
        <v>0.23898</v>
      </c>
      <c r="S18" s="6">
        <v>3.67869</v>
      </c>
      <c r="T18" s="4">
        <v>142</v>
      </c>
      <c r="U18" s="3">
        <v>43307</v>
      </c>
      <c r="V18" s="4">
        <v>9845158050</v>
      </c>
      <c r="W18" s="5" t="s">
        <v>69</v>
      </c>
      <c r="X18" s="4" t="s">
        <v>30</v>
      </c>
      <c r="Y18" s="5" t="s">
        <v>31</v>
      </c>
      <c r="Z18" s="4" t="s">
        <v>50</v>
      </c>
      <c r="AA18" s="5" t="s">
        <v>51</v>
      </c>
      <c r="AB18" s="6">
        <v>3.9176700000000002E-2</v>
      </c>
      <c r="AD18" s="7"/>
      <c r="AF18" s="7"/>
      <c r="AG18" s="7"/>
    </row>
    <row r="19" spans="1:33" x14ac:dyDescent="0.2">
      <c r="A19" s="11">
        <v>4171</v>
      </c>
      <c r="B19" s="12" t="s">
        <v>32</v>
      </c>
      <c r="C19" s="12">
        <v>43308</v>
      </c>
      <c r="D19" s="4">
        <v>170</v>
      </c>
      <c r="E19" s="5" t="s">
        <v>54</v>
      </c>
      <c r="F19" s="4" t="s">
        <v>82</v>
      </c>
      <c r="G19" s="5" t="s">
        <v>83</v>
      </c>
      <c r="H19" s="4" t="str">
        <f>"000023"</f>
        <v>000023</v>
      </c>
      <c r="I19" s="3">
        <v>42934</v>
      </c>
      <c r="J19" s="4" t="str">
        <f>"000127"</f>
        <v>000127</v>
      </c>
      <c r="K19" s="3">
        <v>43180</v>
      </c>
      <c r="L19" s="4" t="str">
        <f>"000128"</f>
        <v>000128</v>
      </c>
      <c r="M19" s="3">
        <v>43180</v>
      </c>
      <c r="N19" s="4">
        <v>16</v>
      </c>
      <c r="O19" s="4" t="str">
        <f>"004300"</f>
        <v>004300</v>
      </c>
      <c r="P19" s="3">
        <v>43306</v>
      </c>
      <c r="Q19" s="6">
        <v>3.5509499999999998</v>
      </c>
      <c r="R19" s="6">
        <v>0.31212000000000001</v>
      </c>
      <c r="S19" s="6">
        <v>3.2388300000000001</v>
      </c>
      <c r="T19" s="4">
        <v>146</v>
      </c>
      <c r="U19" s="3">
        <v>43308</v>
      </c>
      <c r="V19" s="4">
        <v>0</v>
      </c>
      <c r="W19" s="5" t="s">
        <v>84</v>
      </c>
      <c r="X19" s="4" t="s">
        <v>33</v>
      </c>
      <c r="Y19" s="5" t="s">
        <v>34</v>
      </c>
      <c r="Z19" s="4" t="s">
        <v>46</v>
      </c>
      <c r="AA19" s="5" t="s">
        <v>47</v>
      </c>
      <c r="AB19" s="6">
        <v>3.5509499999999999E-2</v>
      </c>
      <c r="AD19" s="7"/>
      <c r="AF19" s="7"/>
      <c r="AG19" s="7"/>
    </row>
    <row r="20" spans="1:33" x14ac:dyDescent="0.2">
      <c r="A20" s="11">
        <v>4996</v>
      </c>
      <c r="B20" s="12" t="s">
        <v>29</v>
      </c>
      <c r="C20" s="12">
        <v>43330</v>
      </c>
      <c r="D20" s="4">
        <v>170</v>
      </c>
      <c r="E20" s="5" t="s">
        <v>54</v>
      </c>
      <c r="F20" s="4" t="s">
        <v>95</v>
      </c>
      <c r="G20" s="5" t="s">
        <v>96</v>
      </c>
      <c r="H20" s="4" t="str">
        <f>"000042"</f>
        <v>000042</v>
      </c>
      <c r="I20" s="3">
        <v>41957</v>
      </c>
      <c r="J20" s="4" t="str">
        <f>"000286"</f>
        <v>000286</v>
      </c>
      <c r="K20" s="3">
        <v>42824</v>
      </c>
      <c r="L20" s="4" t="str">
        <f>"000546"</f>
        <v>000546</v>
      </c>
      <c r="M20" s="3">
        <v>42824</v>
      </c>
      <c r="N20" s="4">
        <v>14</v>
      </c>
      <c r="O20" s="4" t="str">
        <f>"005162"</f>
        <v>005162</v>
      </c>
      <c r="P20" s="3">
        <v>43326</v>
      </c>
      <c r="Q20" s="6">
        <v>48.318100000000001</v>
      </c>
      <c r="R20" s="6">
        <v>7.5147000000000004</v>
      </c>
      <c r="S20" s="6">
        <v>40.803400000000003</v>
      </c>
      <c r="T20" s="4">
        <v>174</v>
      </c>
      <c r="U20" s="3">
        <v>43330</v>
      </c>
      <c r="V20" s="4">
        <v>9448021479</v>
      </c>
      <c r="W20" s="5" t="s">
        <v>38</v>
      </c>
      <c r="X20" s="4" t="s">
        <v>30</v>
      </c>
      <c r="Y20" s="5" t="s">
        <v>31</v>
      </c>
      <c r="Z20" s="4" t="s">
        <v>50</v>
      </c>
      <c r="AA20" s="5" t="s">
        <v>51</v>
      </c>
      <c r="AB20" s="6">
        <v>0.48318100000000003</v>
      </c>
      <c r="AD20" s="7"/>
      <c r="AF20" s="7"/>
      <c r="AG20" s="7"/>
    </row>
    <row r="21" spans="1:33" x14ac:dyDescent="0.2">
      <c r="A21" s="11">
        <v>7276</v>
      </c>
      <c r="B21" s="12" t="s">
        <v>97</v>
      </c>
      <c r="C21" s="12">
        <v>43420</v>
      </c>
      <c r="D21" s="4">
        <v>170</v>
      </c>
      <c r="E21" s="5" t="s">
        <v>54</v>
      </c>
      <c r="F21" s="4" t="s">
        <v>98</v>
      </c>
      <c r="G21" s="5" t="s">
        <v>99</v>
      </c>
      <c r="H21" s="4" t="str">
        <f>"000016"</f>
        <v>000016</v>
      </c>
      <c r="I21" s="3">
        <v>42521</v>
      </c>
      <c r="J21" s="4" t="str">
        <f>"000014"</f>
        <v>000014</v>
      </c>
      <c r="K21" s="3">
        <v>42885</v>
      </c>
      <c r="L21" s="4" t="str">
        <f>"000032"</f>
        <v>000032</v>
      </c>
      <c r="M21" s="3">
        <v>42885</v>
      </c>
      <c r="N21" s="4">
        <v>16</v>
      </c>
      <c r="O21" s="4" t="str">
        <f>"007264"</f>
        <v>007264</v>
      </c>
      <c r="P21" s="3">
        <v>43407</v>
      </c>
      <c r="Q21" s="6">
        <v>35.283839999999998</v>
      </c>
      <c r="R21" s="6">
        <v>2.6855000000000002</v>
      </c>
      <c r="S21" s="6">
        <v>32.59834</v>
      </c>
      <c r="T21" s="4">
        <v>266</v>
      </c>
      <c r="U21" s="3">
        <v>43420</v>
      </c>
      <c r="V21" s="4">
        <v>9448021479</v>
      </c>
      <c r="W21" s="5" t="s">
        <v>100</v>
      </c>
      <c r="X21" s="4" t="s">
        <v>30</v>
      </c>
      <c r="Y21" s="5" t="s">
        <v>31</v>
      </c>
      <c r="Z21" s="4" t="s">
        <v>50</v>
      </c>
      <c r="AA21" s="5" t="s">
        <v>51</v>
      </c>
      <c r="AB21" s="6">
        <f>Q21/100</f>
        <v>0.3528384</v>
      </c>
      <c r="AD21" s="7"/>
      <c r="AF21" s="7"/>
      <c r="AG21" s="7"/>
    </row>
    <row r="22" spans="1:33" x14ac:dyDescent="0.2">
      <c r="A22" s="11">
        <v>7400</v>
      </c>
      <c r="B22" s="12" t="s">
        <v>97</v>
      </c>
      <c r="C22" s="12">
        <v>43427</v>
      </c>
      <c r="D22" s="4">
        <v>170</v>
      </c>
      <c r="E22" s="5" t="s">
        <v>54</v>
      </c>
      <c r="F22" s="4" t="s">
        <v>64</v>
      </c>
      <c r="G22" s="5" t="s">
        <v>101</v>
      </c>
      <c r="H22" s="4" t="str">
        <f>"000123"</f>
        <v>000123</v>
      </c>
      <c r="I22" s="3">
        <v>42878</v>
      </c>
      <c r="J22" s="4" t="str">
        <f>"000052"</f>
        <v>000052</v>
      </c>
      <c r="K22" s="3">
        <v>43348</v>
      </c>
      <c r="L22" s="4" t="str">
        <f>"000078"</f>
        <v>000078</v>
      </c>
      <c r="M22" s="3">
        <v>43370</v>
      </c>
      <c r="N22" s="4">
        <v>17</v>
      </c>
      <c r="O22" s="4" t="str">
        <f>"007523"</f>
        <v>007523</v>
      </c>
      <c r="P22" s="3">
        <v>43426</v>
      </c>
      <c r="Q22" s="6">
        <v>3.2742100000000001</v>
      </c>
      <c r="R22" s="6">
        <v>6.8760000000000002E-2</v>
      </c>
      <c r="S22" s="6">
        <v>3.2054499999999999</v>
      </c>
      <c r="T22" s="4">
        <v>272</v>
      </c>
      <c r="U22" s="3">
        <v>43427</v>
      </c>
      <c r="V22" s="4">
        <v>9965845214</v>
      </c>
      <c r="W22" s="5" t="s">
        <v>66</v>
      </c>
      <c r="X22" s="4" t="s">
        <v>36</v>
      </c>
      <c r="Y22" s="5" t="s">
        <v>37</v>
      </c>
      <c r="Z22" s="4" t="s">
        <v>50</v>
      </c>
      <c r="AA22" s="5" t="s">
        <v>51</v>
      </c>
      <c r="AB22" s="6">
        <f>Q22/100</f>
        <v>3.2742100000000003E-2</v>
      </c>
      <c r="AD22" s="7"/>
      <c r="AF22" s="7"/>
      <c r="AG22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2019-01-17T14:56:26Z</dcterms:modified>
</cp:coreProperties>
</file>