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904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38" i="1" l="1"/>
  <c r="O38" i="1"/>
  <c r="L38" i="1"/>
  <c r="J38" i="1"/>
  <c r="H38" i="1"/>
  <c r="AB37"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AB25" i="1"/>
  <c r="O25" i="1"/>
  <c r="L25" i="1"/>
  <c r="J25" i="1"/>
  <c r="H25" i="1"/>
  <c r="O24" i="1"/>
  <c r="L24" i="1"/>
  <c r="J24" i="1"/>
  <c r="H24" i="1"/>
  <c r="O23" i="1"/>
  <c r="L23" i="1"/>
  <c r="J23" i="1"/>
  <c r="H23" i="1"/>
  <c r="O22" i="1"/>
  <c r="L22" i="1"/>
  <c r="J22" i="1"/>
  <c r="H22" i="1"/>
  <c r="O21" i="1"/>
  <c r="L21" i="1"/>
  <c r="J21" i="1"/>
  <c r="H21" i="1"/>
  <c r="O20" i="1"/>
  <c r="L20" i="1"/>
  <c r="J20" i="1"/>
  <c r="H20" i="1"/>
  <c r="O19" i="1"/>
  <c r="L19" i="1"/>
  <c r="J19" i="1"/>
  <c r="H19" i="1"/>
  <c r="O18" i="1"/>
  <c r="L18" i="1"/>
  <c r="J18" i="1"/>
  <c r="H18" i="1"/>
  <c r="O17" i="1"/>
  <c r="L17" i="1"/>
  <c r="J17" i="1"/>
  <c r="H17" i="1"/>
  <c r="O16" i="1"/>
  <c r="L16" i="1"/>
  <c r="J16" i="1"/>
  <c r="H16" i="1"/>
  <c r="O15" i="1"/>
  <c r="L15" i="1"/>
  <c r="J15" i="1"/>
  <c r="H15" i="1"/>
  <c r="O14" i="1"/>
  <c r="L14" i="1"/>
  <c r="J14" i="1"/>
  <c r="H14" i="1"/>
  <c r="O13" i="1"/>
  <c r="L13" i="1"/>
  <c r="J13" i="1"/>
  <c r="H13" i="1"/>
  <c r="O12" i="1"/>
  <c r="L12" i="1"/>
  <c r="J12" i="1"/>
  <c r="H12" i="1"/>
  <c r="O11" i="1"/>
  <c r="L11" i="1"/>
  <c r="J11" i="1"/>
  <c r="H11" i="1"/>
  <c r="O10" i="1"/>
  <c r="L10" i="1"/>
  <c r="J10" i="1"/>
  <c r="H10" i="1"/>
  <c r="O9" i="1"/>
  <c r="L9" i="1"/>
  <c r="J9" i="1"/>
  <c r="H9" i="1"/>
  <c r="O8" i="1"/>
  <c r="L8" i="1"/>
  <c r="J8" i="1"/>
  <c r="H8" i="1"/>
  <c r="O7" i="1"/>
  <c r="L7" i="1"/>
  <c r="J7" i="1"/>
  <c r="H7" i="1"/>
  <c r="O6" i="1"/>
  <c r="L6" i="1"/>
  <c r="J6" i="1"/>
  <c r="H6" i="1"/>
  <c r="O5" i="1"/>
  <c r="L5" i="1"/>
  <c r="J5" i="1"/>
  <c r="H5" i="1"/>
  <c r="O4" i="1"/>
  <c r="L4" i="1"/>
  <c r="J4" i="1"/>
  <c r="H4" i="1"/>
  <c r="O3" i="1"/>
  <c r="L3" i="1"/>
  <c r="J3" i="1"/>
  <c r="H3" i="1"/>
  <c r="O2" i="1"/>
  <c r="L2" i="1"/>
  <c r="J2" i="1"/>
  <c r="H2" i="1"/>
</calcChain>
</file>

<file path=xl/sharedStrings.xml><?xml version="1.0" encoding="utf-8"?>
<sst xmlns="http://schemas.openxmlformats.org/spreadsheetml/2006/main" count="361" uniqueCount="139">
  <si>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</si>
  <si>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</si>
  <si>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</si>
  <si>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</si>
  <si>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</si>
  <si>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</si>
  <si>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</si>
  <si>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</si>
  <si>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</si>
  <si>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</si>
  <si>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</si>
  <si>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</si>
  <si>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</si>
  <si>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</si>
  <si>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</si>
  <si>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</si>
  <si>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</si>
  <si>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</si>
  <si>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</si>
  <si>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</si>
  <si>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</si>
  <si>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</si>
  <si>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</si>
  <si>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</si>
  <si>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</si>
  <si>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</si>
  <si>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</si>
  <si>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</si>
  <si>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</si>
  <si>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August</t>
  </si>
  <si>
    <t>P1771</t>
  </si>
  <si>
    <t>Zone Works - POW Works</t>
  </si>
  <si>
    <t>July</t>
  </si>
  <si>
    <t>P0300</t>
  </si>
  <si>
    <t>M and R to Street Lights - Replacement of Burnt Bulbs etc. (Package)</t>
  </si>
  <si>
    <t>May</t>
  </si>
  <si>
    <t>P3111</t>
  </si>
  <si>
    <t>State Finance Commission Untied Grant Works</t>
  </si>
  <si>
    <t>September</t>
  </si>
  <si>
    <t>P3110</t>
  </si>
  <si>
    <t>14th Finance Commission Grant Works</t>
  </si>
  <si>
    <t>KRIDL</t>
  </si>
  <si>
    <t>Water Supply New Areas</t>
  </si>
  <si>
    <t>P1802</t>
  </si>
  <si>
    <t>June</t>
  </si>
  <si>
    <t>ddo313</t>
  </si>
  <si>
    <t xml:space="preserve"> Chief Engineer SWD Central Zone</t>
  </si>
  <si>
    <t>ddo258</t>
  </si>
  <si>
    <t xml:space="preserve"> Executive Engineer Electrical South Zone</t>
  </si>
  <si>
    <t>ddo422</t>
  </si>
  <si>
    <t xml:space="preserve"> Executive Engineer Project - South Zone</t>
  </si>
  <si>
    <t>P2352</t>
  </si>
  <si>
    <t>Remodelling of Kormangala Valley (Non Jnnurm Works</t>
  </si>
  <si>
    <t>ddo271</t>
  </si>
  <si>
    <t xml:space="preserve"> Assistant Executive Engineer Jayanagar South Zone</t>
  </si>
  <si>
    <t>B Eshwaraiah</t>
  </si>
  <si>
    <t>Gurappana Palya</t>
  </si>
  <si>
    <t>171-17-000038</t>
  </si>
  <si>
    <t>Engagement of Gangman and Hiring of Tractor Tippers for maintenance of road side drains and other civil works in ward no 171 Gurappanapalya</t>
  </si>
  <si>
    <t>Yenkanagowda Naganoor</t>
  </si>
  <si>
    <t>171-17-000046</t>
  </si>
  <si>
    <t>Developments of roads and footpaths in Gurappanapalya W N 171</t>
  </si>
  <si>
    <t>171-17-000047</t>
  </si>
  <si>
    <t>RO Plant in Gurppanapalya W N 171</t>
  </si>
  <si>
    <t>171-18-000007</t>
  </si>
  <si>
    <t>Improvements of Road side drain and culverts in Bismillah masjid road from 3rd main road to H cross road Bismillah Nagar Ward No.171 Gurappanpalya.</t>
  </si>
  <si>
    <t>KRIDL-3</t>
  </si>
  <si>
    <t>171-18-000011</t>
  </si>
  <si>
    <t>Improvement of Road Side Drain and culvert to South Side of 4th main road from BG road to 8th cross road and surroundings area in New Guruppanpalya Ward No. 171 Gurappanapalya.</t>
  </si>
  <si>
    <t>171-18-000005</t>
  </si>
  <si>
    <t>Improvements of Road side drain and culverts in 3rd main road in South Side from Bannerghatta road to J cross road Bismillah Nagar Ward No.171 Gurappanapalya</t>
  </si>
  <si>
    <t>171-18-000013</t>
  </si>
  <si>
    <t>Improvements of Road side drain and culverts in 6th cross road in Munawarmasjid in Ward No.171 Gurappana[alya.</t>
  </si>
  <si>
    <t>171-15-000009</t>
  </si>
  <si>
    <t xml:space="preserve">Improvement to Main Road Urdu School Road and Cross Roads in New Gurappanapalya in Ward No 171 Gurappanapalya </t>
  </si>
  <si>
    <t>171-18-000001</t>
  </si>
  <si>
    <t>Improvements of Road side drain and culverts in South Side of Tankbund road Bismillah Nagar Ward No.171 Gurappanapalya.</t>
  </si>
  <si>
    <t>171-18-000009</t>
  </si>
  <si>
    <t>Asphalting to in Bismillah Masjid Main Road, 1st main, 2nd main, B Cross, C cross, D cross in Bismillah Nagar in Ward No. 171 Gurappanapalya.</t>
  </si>
  <si>
    <t>171-18-000003</t>
  </si>
  <si>
    <t>Improvements of Road side drain and Asphalting to roads in Bismillahnagar 7th A Cross to 9th cross from Tank bund road to Masjid road and surroundings area in Ward No. 171 Gurappanapalya.</t>
  </si>
  <si>
    <t>171-18-000002</t>
  </si>
  <si>
    <t>Improvements of Road side drain and Asphalting to roads in Bismillahnagar 2nd Cross to 7th cross from Tank bund road to Masjid road and surroundings area in Ward No. 171 Gurappanapalya.</t>
  </si>
  <si>
    <t>307-15-000029</t>
  </si>
  <si>
    <t xml:space="preserve">Excavation of accumulated earth for preventing flood from Bannerughatta road upto joining point K-200 in Kormanagala valley K-206 Ward no.171 Gurappanapalya </t>
  </si>
  <si>
    <t>Sri.Prakash Babu</t>
  </si>
  <si>
    <t>171-16-000007</t>
  </si>
  <si>
    <t>Desilting of road side drains and culverts at new Gurappanapalya in ward no 171 Gurappanapaly</t>
  </si>
  <si>
    <t>M Ravikumar</t>
  </si>
  <si>
    <t>171-16-000005</t>
  </si>
  <si>
    <t>Improvements to roads in sudhrshan layout in ward no 171 Gurappanapaly</t>
  </si>
  <si>
    <t>Inayathulla</t>
  </si>
  <si>
    <t>171-18-000006</t>
  </si>
  <si>
    <t>Asphalting to 3rd main road from BG road to J cross road in Bismillahnagar Ward No. 171 Gurappanapalya.</t>
  </si>
  <si>
    <t>171-18-000016</t>
  </si>
  <si>
    <t>Asphalting to 6th, 7th and 8th cross road and surrounding area Munawaramasjid in New Guruppanpalya Ward No. 171 Gurappanapalya.</t>
  </si>
  <si>
    <t>171-17-000045</t>
  </si>
  <si>
    <t>Development and upgradation of park at WN 171</t>
  </si>
  <si>
    <t>171-16-000001</t>
  </si>
  <si>
    <t>Operation and Maintenance of Street Lighting System in Ward No.171 Package S-11A of South Zone</t>
  </si>
  <si>
    <t>M/s. Power Line Electricals (Mehaboob Pasha)</t>
  </si>
  <si>
    <t>171-16-000011</t>
  </si>
  <si>
    <t>Providing pipeline and cisten to new gurappanapalya ward no 171</t>
  </si>
  <si>
    <t>171-16-000012</t>
  </si>
  <si>
    <t>Providing pipline and cisten to old Gurappanapalya and maruthi layout ward no 171</t>
  </si>
  <si>
    <t>171-18-000026</t>
  </si>
  <si>
    <t>Providing New Street Name Board in Bismillah Nagar Ward No.171.</t>
  </si>
  <si>
    <t>171-18-000010</t>
  </si>
  <si>
    <t xml:space="preserve"> Improvement Road Side Drain and culvert to North Side of 4th main road from BG road to 8th cross road and surroundings area in New Guruppanpalya Ward No. 171 Gurappanapalya.</t>
  </si>
  <si>
    <t>171-18-000004</t>
  </si>
  <si>
    <t>Improvements of Road side drain and culverts in 3rd main road North Side from Bannerghatta road to J cross road Bismillah Nagar Ward No.171 Gurappanapalya</t>
  </si>
  <si>
    <t>171-17-000034</t>
  </si>
  <si>
    <t>Providing Poles, Street light fittings to Cables etc to gurappanapalya surrounding area  in ward no 171</t>
  </si>
  <si>
    <t>Executive Engineer-1</t>
  </si>
  <si>
    <t>P3120</t>
  </si>
  <si>
    <t>Developmental works at ward 47, 57, 63, 66, 68 , 154 and 171, 33, 9,  (Rs.2 Cr each)</t>
  </si>
  <si>
    <t>171-17-000033</t>
  </si>
  <si>
    <t>Providing Energy Saving LED Street light fittings to Banneragatta main road, Bismillanagar in ward no 171</t>
  </si>
  <si>
    <t>Executive Engineer - 1</t>
  </si>
  <si>
    <t>October</t>
  </si>
  <si>
    <t>171-18-000012</t>
  </si>
  <si>
    <t>Asphalting to 4th main road from BG road to 8th cross in New Guruppanpalya Ward No. 171 Gurappanapalya.</t>
  </si>
  <si>
    <t>171-17-000039</t>
  </si>
  <si>
    <t>Providing CC Camera at Garbage Black Spots  in ward no 171 Gurappanapalya</t>
  </si>
  <si>
    <t>Executive Engineer-1, KRIDL</t>
  </si>
  <si>
    <t>171-18-000029</t>
  </si>
  <si>
    <t>Providing LED Street light fittings to Avalama Temple surrounding area in ward no 171</t>
  </si>
  <si>
    <t>P3290</t>
  </si>
  <si>
    <t>14th Finance Commission Works - Providing Street Lights and Maintenance</t>
  </si>
  <si>
    <t>171-18-000030</t>
  </si>
  <si>
    <t>Providing LED Street light fittings to Masjid  surrounding area  1st main road 2nd 3rd 4th cross in ward no 171</t>
  </si>
  <si>
    <t>Executive Engineer -1, KRIDL</t>
  </si>
  <si>
    <t>171-18-000062</t>
  </si>
  <si>
    <t xml:space="preserve">Development works around Indira Canteen such as compound wall landscaping fountain and allied works in ward no.171  </t>
  </si>
  <si>
    <t>P3106</t>
  </si>
  <si>
    <t>Nagarothana Works</t>
  </si>
  <si>
    <t>November</t>
  </si>
  <si>
    <t>171-18-000023</t>
  </si>
  <si>
    <t>Improvement RSD and culvert to 1st main road from 2nd cross to dead end in Ward No. 171 Gurappanapalya.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</si>
</sst>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tabSelected="1" workbookViewId="0">
      <selection activeCell="E1" sqref="E1"/>
    </sheetView>
  </sheetViews>
  <sheetFormatPr defaultRowHeight="12.75" x14ac:dyDescent="0.2"/>
  <cols>
    <col min="1" max="1" width="5.42578125" style="8" bestFit="1" customWidth="1"/>
    <col min="2" max="2" width="9.140625" style="8"/>
    <col min="3" max="3" width="9.5703125" style="8" bestFit="1" customWidth="1"/>
    <col min="4" max="4" width="9.140625" style="8"/>
    <col min="5" max="5" width="14.85546875" style="9" bestFit="1" customWidth="1"/>
    <col min="6" max="6" width="13.28515625" style="9" bestFit="1" customWidth="1"/>
    <col min="7" max="7" width="29.28515625" style="9" customWidth="1"/>
    <col min="8" max="8" width="9.140625" style="9"/>
    <col min="9" max="9" width="9.140625" style="8"/>
    <col min="10" max="10" width="9.140625" style="7"/>
    <col min="11" max="20" width="9.140625" style="8"/>
    <col min="21" max="23" width="9.140625" style="10"/>
    <col min="24" max="26" width="9.140625" style="8"/>
    <col min="27" max="27" width="9.140625" style="7"/>
    <col min="28" max="28" width="9.140625" style="8"/>
    <col min="29" max="29" width="9.140625" style="7"/>
    <col min="30" max="30" width="9.140625" style="8"/>
    <col min="31" max="31" width="9.140625" style="7"/>
    <col min="32" max="33" width="9.140625" style="8"/>
    <col min="34" max="16384" width="9.140625" style="7"/>
  </cols>
  <sheetData>
    <row r="1" spans="1:33" ht="19.5" customHeight="1" x14ac:dyDescent="0.2">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c r="AD1" s="7"/>
      <c r="AF1" s="7"/>
      <c r="AG1" s="7"/>
    </row>
    <row r="2" spans="1:33" x14ac:dyDescent="0.2">
      <c r="A2" s="11">
        <v>449</v>
      </c>
      <c r="B2" s="12" t="s">
        <v>28</v>
      </c>
      <c r="C2" s="12">
        <v>43200</v>
      </c>
      <c r="D2" s="4">
        <v>171</v>
      </c>
      <c r="E2" s="5" t="s">
        <v>56</v>
      </c>
      <c r="F2" s="4" t="s">
        <v>57</v>
      </c>
      <c r="G2" s="5" t="s">
        <v>58</v>
      </c>
      <c r="H2" s="4" t="str">
        <f>"000204"</f>
        <v>000204</v>
      </c>
      <c r="I2" s="3">
        <v>42885</v>
      </c>
      <c r="J2" s="4" t="str">
        <f>"000003"</f>
        <v>000003</v>
      </c>
      <c r="K2" s="3">
        <v>43218</v>
      </c>
      <c r="L2" s="4" t="str">
        <f>""</f>
        <v/>
      </c>
      <c r="M2" s="3"/>
      <c r="N2" s="4">
        <v>17</v>
      </c>
      <c r="O2" s="4" t="str">
        <f>""</f>
        <v/>
      </c>
      <c r="P2" s="3"/>
      <c r="Q2" s="6">
        <v>4.9629000000000003</v>
      </c>
      <c r="R2" s="6">
        <v>0.10421999999999999</v>
      </c>
      <c r="S2" s="6">
        <v>4.8586799999999997</v>
      </c>
      <c r="T2" s="4">
        <v>13</v>
      </c>
      <c r="U2" s="3">
        <v>43200</v>
      </c>
      <c r="V2" s="4">
        <v>123456789</v>
      </c>
      <c r="W2" s="5" t="s">
        <v>59</v>
      </c>
      <c r="X2" s="4" t="s">
        <v>39</v>
      </c>
      <c r="Y2" s="5" t="s">
        <v>40</v>
      </c>
      <c r="Z2" s="4" t="s">
        <v>53</v>
      </c>
      <c r="AA2" s="5" t="s">
        <v>54</v>
      </c>
      <c r="AB2" s="6">
        <v>4.9629000000000006E-2</v>
      </c>
      <c r="AD2" s="7"/>
      <c r="AF2" s="7"/>
      <c r="AG2" s="7"/>
    </row>
    <row r="3" spans="1:33" x14ac:dyDescent="0.2">
      <c r="A3" s="11">
        <v>678</v>
      </c>
      <c r="B3" s="12" t="s">
        <v>28</v>
      </c>
      <c r="C3" s="12">
        <v>43215</v>
      </c>
      <c r="D3" s="4">
        <v>171</v>
      </c>
      <c r="E3" s="5" t="s">
        <v>56</v>
      </c>
      <c r="F3" s="4" t="s">
        <v>60</v>
      </c>
      <c r="G3" s="5" t="s">
        <v>61</v>
      </c>
      <c r="H3" s="4" t="str">
        <f>"000081"</f>
        <v>000081</v>
      </c>
      <c r="I3" s="3">
        <v>43140</v>
      </c>
      <c r="J3" s="4" t="str">
        <f>"000001"</f>
        <v>000001</v>
      </c>
      <c r="K3" s="3">
        <v>43193</v>
      </c>
      <c r="L3" s="4" t="str">
        <f>"000003"</f>
        <v>000003</v>
      </c>
      <c r="M3" s="3">
        <v>43197</v>
      </c>
      <c r="N3" s="4">
        <v>17</v>
      </c>
      <c r="O3" s="4" t="str">
        <f>"000654"</f>
        <v>000654</v>
      </c>
      <c r="P3" s="3">
        <v>43214</v>
      </c>
      <c r="Q3" s="6">
        <v>74.917580000000001</v>
      </c>
      <c r="R3" s="6">
        <v>8.4705100000000009</v>
      </c>
      <c r="S3" s="6">
        <v>66.447069999999997</v>
      </c>
      <c r="T3" s="4">
        <v>24</v>
      </c>
      <c r="U3" s="3">
        <v>43215</v>
      </c>
      <c r="V3" s="4">
        <v>9448021479</v>
      </c>
      <c r="W3" s="5" t="s">
        <v>41</v>
      </c>
      <c r="X3" s="4" t="s">
        <v>39</v>
      </c>
      <c r="Y3" s="5" t="s">
        <v>40</v>
      </c>
      <c r="Z3" s="4" t="s">
        <v>53</v>
      </c>
      <c r="AA3" s="5" t="s">
        <v>54</v>
      </c>
      <c r="AB3" s="6">
        <v>0.74917580000000006</v>
      </c>
      <c r="AD3" s="7"/>
      <c r="AF3" s="7"/>
      <c r="AG3" s="7"/>
    </row>
    <row r="4" spans="1:33" x14ac:dyDescent="0.2">
      <c r="A4" s="11">
        <v>1370</v>
      </c>
      <c r="B4" s="12" t="s">
        <v>35</v>
      </c>
      <c r="C4" s="12">
        <v>43241</v>
      </c>
      <c r="D4" s="4">
        <v>171</v>
      </c>
      <c r="E4" s="5" t="s">
        <v>56</v>
      </c>
      <c r="F4" s="4" t="s">
        <v>62</v>
      </c>
      <c r="G4" s="5" t="s">
        <v>63</v>
      </c>
      <c r="H4" s="4" t="str">
        <f>"000086"</f>
        <v>000086</v>
      </c>
      <c r="I4" s="3">
        <v>43155</v>
      </c>
      <c r="J4" s="4" t="str">
        <f>"000002"</f>
        <v>000002</v>
      </c>
      <c r="K4" s="3">
        <v>43202</v>
      </c>
      <c r="L4" s="4" t="str">
        <f>"000011"</f>
        <v>000011</v>
      </c>
      <c r="M4" s="3">
        <v>43218</v>
      </c>
      <c r="N4" s="4">
        <v>17</v>
      </c>
      <c r="O4" s="4" t="str">
        <f>"001681"</f>
        <v>001681</v>
      </c>
      <c r="P4" s="3">
        <v>43239</v>
      </c>
      <c r="Q4" s="6">
        <v>64.077479999999994</v>
      </c>
      <c r="R4" s="6">
        <v>7.3337599999999998</v>
      </c>
      <c r="S4" s="6">
        <v>56.743720000000003</v>
      </c>
      <c r="T4" s="4">
        <v>56</v>
      </c>
      <c r="U4" s="3">
        <v>43241</v>
      </c>
      <c r="V4" s="4">
        <v>9448021479</v>
      </c>
      <c r="W4" s="5" t="s">
        <v>41</v>
      </c>
      <c r="X4" s="4" t="s">
        <v>39</v>
      </c>
      <c r="Y4" s="5" t="s">
        <v>40</v>
      </c>
      <c r="Z4" s="4" t="s">
        <v>53</v>
      </c>
      <c r="AA4" s="5" t="s">
        <v>54</v>
      </c>
      <c r="AB4" s="6">
        <v>0.64077479999999998</v>
      </c>
      <c r="AD4" s="7"/>
      <c r="AF4" s="7"/>
      <c r="AG4" s="7"/>
    </row>
    <row r="5" spans="1:33" x14ac:dyDescent="0.2">
      <c r="A5" s="11">
        <v>1905</v>
      </c>
      <c r="B5" s="12" t="s">
        <v>44</v>
      </c>
      <c r="C5" s="12">
        <v>43257</v>
      </c>
      <c r="D5" s="4">
        <v>171</v>
      </c>
      <c r="E5" s="5" t="s">
        <v>56</v>
      </c>
      <c r="F5" s="4" t="s">
        <v>64</v>
      </c>
      <c r="G5" s="5" t="s">
        <v>65</v>
      </c>
      <c r="H5" s="4" t="str">
        <f>"000036"</f>
        <v>000036</v>
      </c>
      <c r="I5" s="3">
        <v>43035</v>
      </c>
      <c r="J5" s="4" t="str">
        <f>"000004"</f>
        <v>000004</v>
      </c>
      <c r="K5" s="3">
        <v>43218</v>
      </c>
      <c r="L5" s="4" t="str">
        <f>"000013"</f>
        <v>000013</v>
      </c>
      <c r="M5" s="3">
        <v>43227</v>
      </c>
      <c r="N5" s="4">
        <v>18</v>
      </c>
      <c r="O5" s="4" t="str">
        <f>"001773"</f>
        <v>001773</v>
      </c>
      <c r="P5" s="3">
        <v>43243</v>
      </c>
      <c r="Q5" s="6">
        <v>45.710239999999999</v>
      </c>
      <c r="R5" s="6">
        <v>5.3281000000000001</v>
      </c>
      <c r="S5" s="6">
        <v>40.38214</v>
      </c>
      <c r="T5" s="4">
        <v>73</v>
      </c>
      <c r="U5" s="3">
        <v>43257</v>
      </c>
      <c r="V5" s="4">
        <v>9448021479</v>
      </c>
      <c r="W5" s="5" t="s">
        <v>66</v>
      </c>
      <c r="X5" s="4" t="s">
        <v>36</v>
      </c>
      <c r="Y5" s="5" t="s">
        <v>37</v>
      </c>
      <c r="Z5" s="4" t="s">
        <v>53</v>
      </c>
      <c r="AA5" s="5" t="s">
        <v>54</v>
      </c>
      <c r="AB5" s="6">
        <v>0.45710239999999996</v>
      </c>
      <c r="AD5" s="7"/>
      <c r="AF5" s="7"/>
      <c r="AG5" s="7"/>
    </row>
    <row r="6" spans="1:33" x14ac:dyDescent="0.2">
      <c r="A6" s="11">
        <v>1906</v>
      </c>
      <c r="B6" s="12" t="s">
        <v>44</v>
      </c>
      <c r="C6" s="12">
        <v>43257</v>
      </c>
      <c r="D6" s="4">
        <v>171</v>
      </c>
      <c r="E6" s="5" t="s">
        <v>56</v>
      </c>
      <c r="F6" s="4" t="s">
        <v>67</v>
      </c>
      <c r="G6" s="5" t="s">
        <v>68</v>
      </c>
      <c r="H6" s="4" t="str">
        <f>"000044"</f>
        <v>000044</v>
      </c>
      <c r="I6" s="3">
        <v>43038</v>
      </c>
      <c r="J6" s="4" t="str">
        <f>"000005"</f>
        <v>000005</v>
      </c>
      <c r="K6" s="3">
        <v>43222</v>
      </c>
      <c r="L6" s="4" t="str">
        <f>"000014"</f>
        <v>000014</v>
      </c>
      <c r="M6" s="3">
        <v>43229</v>
      </c>
      <c r="N6" s="4">
        <v>18</v>
      </c>
      <c r="O6" s="4" t="str">
        <f>"001781"</f>
        <v>001781</v>
      </c>
      <c r="P6" s="3">
        <v>43243</v>
      </c>
      <c r="Q6" s="6">
        <v>45.700409999999998</v>
      </c>
      <c r="R6" s="6">
        <v>5.3212200000000003</v>
      </c>
      <c r="S6" s="6">
        <v>40.379190000000001</v>
      </c>
      <c r="T6" s="4">
        <v>73</v>
      </c>
      <c r="U6" s="3">
        <v>43257</v>
      </c>
      <c r="V6" s="4">
        <v>9448021479</v>
      </c>
      <c r="W6" s="5" t="s">
        <v>66</v>
      </c>
      <c r="X6" s="4" t="s">
        <v>36</v>
      </c>
      <c r="Y6" s="5" t="s">
        <v>37</v>
      </c>
      <c r="Z6" s="4" t="s">
        <v>53</v>
      </c>
      <c r="AA6" s="5" t="s">
        <v>54</v>
      </c>
      <c r="AB6" s="6">
        <v>0.45700409999999997</v>
      </c>
      <c r="AD6" s="7"/>
      <c r="AF6" s="7"/>
      <c r="AG6" s="7"/>
    </row>
    <row r="7" spans="1:33" x14ac:dyDescent="0.2">
      <c r="A7" s="11">
        <v>1907</v>
      </c>
      <c r="B7" s="12" t="s">
        <v>44</v>
      </c>
      <c r="C7" s="12">
        <v>43257</v>
      </c>
      <c r="D7" s="4">
        <v>171</v>
      </c>
      <c r="E7" s="5" t="s">
        <v>56</v>
      </c>
      <c r="F7" s="4" t="s">
        <v>69</v>
      </c>
      <c r="G7" s="5" t="s">
        <v>70</v>
      </c>
      <c r="H7" s="4" t="str">
        <f>"000034"</f>
        <v>000034</v>
      </c>
      <c r="I7" s="3">
        <v>43035</v>
      </c>
      <c r="J7" s="4" t="str">
        <f>"000006"</f>
        <v>000006</v>
      </c>
      <c r="K7" s="3">
        <v>43222</v>
      </c>
      <c r="L7" s="4" t="str">
        <f>"000015"</f>
        <v>000015</v>
      </c>
      <c r="M7" s="3">
        <v>43229</v>
      </c>
      <c r="N7" s="4">
        <v>18</v>
      </c>
      <c r="O7" s="4" t="str">
        <f>"001782"</f>
        <v>001782</v>
      </c>
      <c r="P7" s="3">
        <v>43243</v>
      </c>
      <c r="Q7" s="6">
        <v>29.830120000000001</v>
      </c>
      <c r="R7" s="6">
        <v>3.4962599999999999</v>
      </c>
      <c r="S7" s="6">
        <v>26.333860000000001</v>
      </c>
      <c r="T7" s="4">
        <v>73</v>
      </c>
      <c r="U7" s="3">
        <v>43257</v>
      </c>
      <c r="V7" s="4">
        <v>9448021479</v>
      </c>
      <c r="W7" s="5" t="s">
        <v>66</v>
      </c>
      <c r="X7" s="4" t="s">
        <v>36</v>
      </c>
      <c r="Y7" s="5" t="s">
        <v>37</v>
      </c>
      <c r="Z7" s="4" t="s">
        <v>53</v>
      </c>
      <c r="AA7" s="5" t="s">
        <v>54</v>
      </c>
      <c r="AB7" s="6">
        <v>0.29830119999999999</v>
      </c>
      <c r="AD7" s="7"/>
      <c r="AF7" s="7"/>
      <c r="AG7" s="7"/>
    </row>
    <row r="8" spans="1:33" x14ac:dyDescent="0.2">
      <c r="A8" s="11">
        <v>2186</v>
      </c>
      <c r="B8" s="12" t="s">
        <v>44</v>
      </c>
      <c r="C8" s="12">
        <v>43266</v>
      </c>
      <c r="D8" s="4">
        <v>171</v>
      </c>
      <c r="E8" s="5" t="s">
        <v>56</v>
      </c>
      <c r="F8" s="4" t="s">
        <v>71</v>
      </c>
      <c r="G8" s="5" t="s">
        <v>72</v>
      </c>
      <c r="H8" s="4" t="str">
        <f>"000042"</f>
        <v>000042</v>
      </c>
      <c r="I8" s="3">
        <v>43038</v>
      </c>
      <c r="J8" s="4" t="str">
        <f>"000007"</f>
        <v>000007</v>
      </c>
      <c r="K8" s="3">
        <v>43234</v>
      </c>
      <c r="L8" s="4" t="str">
        <f>"000017"</f>
        <v>000017</v>
      </c>
      <c r="M8" s="3">
        <v>43246</v>
      </c>
      <c r="N8" s="4">
        <v>18</v>
      </c>
      <c r="O8" s="4" t="str">
        <f>"002603"</f>
        <v>002603</v>
      </c>
      <c r="P8" s="3">
        <v>43265</v>
      </c>
      <c r="Q8" s="6">
        <v>25.866050000000001</v>
      </c>
      <c r="R8" s="6">
        <v>3.0330900000000001</v>
      </c>
      <c r="S8" s="6">
        <v>22.83296</v>
      </c>
      <c r="T8" s="4">
        <v>86</v>
      </c>
      <c r="U8" s="3">
        <v>43266</v>
      </c>
      <c r="V8" s="4">
        <v>9448021479</v>
      </c>
      <c r="W8" s="5" t="s">
        <v>66</v>
      </c>
      <c r="X8" s="4" t="s">
        <v>36</v>
      </c>
      <c r="Y8" s="5" t="s">
        <v>37</v>
      </c>
      <c r="Z8" s="4" t="s">
        <v>53</v>
      </c>
      <c r="AA8" s="5" t="s">
        <v>54</v>
      </c>
      <c r="AB8" s="6">
        <v>0.25866050000000002</v>
      </c>
      <c r="AD8" s="7"/>
      <c r="AF8" s="7"/>
      <c r="AG8" s="7"/>
    </row>
    <row r="9" spans="1:33" x14ac:dyDescent="0.2">
      <c r="A9" s="11">
        <v>2619</v>
      </c>
      <c r="B9" s="12" t="s">
        <v>44</v>
      </c>
      <c r="C9" s="12">
        <v>43274</v>
      </c>
      <c r="D9" s="4">
        <v>171</v>
      </c>
      <c r="E9" s="5" t="s">
        <v>56</v>
      </c>
      <c r="F9" s="4" t="s">
        <v>73</v>
      </c>
      <c r="G9" s="5" t="s">
        <v>74</v>
      </c>
      <c r="H9" s="4" t="str">
        <f>"000100"</f>
        <v>000100</v>
      </c>
      <c r="I9" s="3">
        <v>42060</v>
      </c>
      <c r="J9" s="4" t="str">
        <f>"000083"</f>
        <v>000083</v>
      </c>
      <c r="K9" s="3">
        <v>42625</v>
      </c>
      <c r="L9" s="4" t="str">
        <f>"000356"</f>
        <v>000356</v>
      </c>
      <c r="M9" s="3">
        <v>42671</v>
      </c>
      <c r="N9" s="4">
        <v>15</v>
      </c>
      <c r="O9" s="4" t="str">
        <f>"002848"</f>
        <v>002848</v>
      </c>
      <c r="P9" s="3">
        <v>43273</v>
      </c>
      <c r="Q9" s="6">
        <v>48.396749999999997</v>
      </c>
      <c r="R9" s="6">
        <v>6.3837999999999999</v>
      </c>
      <c r="S9" s="6">
        <v>42.012949999999996</v>
      </c>
      <c r="T9" s="4">
        <v>99</v>
      </c>
      <c r="U9" s="3">
        <v>43274</v>
      </c>
      <c r="V9" s="4">
        <v>9880413927</v>
      </c>
      <c r="W9" s="5" t="s">
        <v>55</v>
      </c>
      <c r="X9" s="4" t="s">
        <v>30</v>
      </c>
      <c r="Y9" s="5" t="s">
        <v>31</v>
      </c>
      <c r="Z9" s="4" t="s">
        <v>53</v>
      </c>
      <c r="AA9" s="5" t="s">
        <v>54</v>
      </c>
      <c r="AB9" s="6">
        <v>0.48396749999999999</v>
      </c>
      <c r="AD9" s="7"/>
      <c r="AF9" s="7"/>
      <c r="AG9" s="7"/>
    </row>
    <row r="10" spans="1:33" x14ac:dyDescent="0.2">
      <c r="A10" s="11">
        <v>2944</v>
      </c>
      <c r="B10" s="12" t="s">
        <v>32</v>
      </c>
      <c r="C10" s="12">
        <v>43283</v>
      </c>
      <c r="D10" s="4">
        <v>171</v>
      </c>
      <c r="E10" s="5" t="s">
        <v>56</v>
      </c>
      <c r="F10" s="4" t="s">
        <v>75</v>
      </c>
      <c r="G10" s="5" t="s">
        <v>76</v>
      </c>
      <c r="H10" s="4" t="str">
        <f>"000026"</f>
        <v>000026</v>
      </c>
      <c r="I10" s="3">
        <v>43033</v>
      </c>
      <c r="J10" s="4" t="str">
        <f>"000012"</f>
        <v>000012</v>
      </c>
      <c r="K10" s="3">
        <v>43257</v>
      </c>
      <c r="L10" s="4" t="str">
        <f>"000027"</f>
        <v>000027</v>
      </c>
      <c r="M10" s="3">
        <v>43266</v>
      </c>
      <c r="N10" s="4">
        <v>18</v>
      </c>
      <c r="O10" s="4" t="str">
        <f>"002978"</f>
        <v>002978</v>
      </c>
      <c r="P10" s="3">
        <v>43276</v>
      </c>
      <c r="Q10" s="6">
        <v>47.606639999999999</v>
      </c>
      <c r="R10" s="6">
        <v>5.5614499999999998</v>
      </c>
      <c r="S10" s="6">
        <v>42.045189999999998</v>
      </c>
      <c r="T10" s="4">
        <v>104</v>
      </c>
      <c r="U10" s="3">
        <v>43283</v>
      </c>
      <c r="V10" s="4">
        <v>9448021479</v>
      </c>
      <c r="W10" s="5" t="s">
        <v>41</v>
      </c>
      <c r="X10" s="4" t="s">
        <v>36</v>
      </c>
      <c r="Y10" s="5" t="s">
        <v>37</v>
      </c>
      <c r="Z10" s="4" t="s">
        <v>53</v>
      </c>
      <c r="AA10" s="5" t="s">
        <v>54</v>
      </c>
      <c r="AB10" s="6">
        <v>0.4760664</v>
      </c>
      <c r="AD10" s="7"/>
      <c r="AF10" s="7"/>
      <c r="AG10" s="7"/>
    </row>
    <row r="11" spans="1:33" x14ac:dyDescent="0.2">
      <c r="A11" s="11">
        <v>2945</v>
      </c>
      <c r="B11" s="12" t="s">
        <v>32</v>
      </c>
      <c r="C11" s="12">
        <v>43283</v>
      </c>
      <c r="D11" s="4">
        <v>171</v>
      </c>
      <c r="E11" s="5" t="s">
        <v>56</v>
      </c>
      <c r="F11" s="4" t="s">
        <v>77</v>
      </c>
      <c r="G11" s="5" t="s">
        <v>78</v>
      </c>
      <c r="H11" s="4" t="str">
        <f>"000039"</f>
        <v>000039</v>
      </c>
      <c r="I11" s="3">
        <v>43035</v>
      </c>
      <c r="J11" s="4" t="str">
        <f>"000013"</f>
        <v>000013</v>
      </c>
      <c r="K11" s="3">
        <v>43257</v>
      </c>
      <c r="L11" s="4" t="str">
        <f>"000028"</f>
        <v>000028</v>
      </c>
      <c r="M11" s="3">
        <v>43266</v>
      </c>
      <c r="N11" s="4">
        <v>18</v>
      </c>
      <c r="O11" s="4" t="str">
        <f>"002979"</f>
        <v>002979</v>
      </c>
      <c r="P11" s="3">
        <v>43276</v>
      </c>
      <c r="Q11" s="6">
        <v>46.678870000000003</v>
      </c>
      <c r="R11" s="6">
        <v>5.4374700000000002</v>
      </c>
      <c r="S11" s="6">
        <v>41.241399999999999</v>
      </c>
      <c r="T11" s="4">
        <v>104</v>
      </c>
      <c r="U11" s="3">
        <v>43283</v>
      </c>
      <c r="V11" s="4">
        <v>9448021479</v>
      </c>
      <c r="W11" s="5" t="s">
        <v>66</v>
      </c>
      <c r="X11" s="4" t="s">
        <v>36</v>
      </c>
      <c r="Y11" s="5" t="s">
        <v>37</v>
      </c>
      <c r="Z11" s="4" t="s">
        <v>53</v>
      </c>
      <c r="AA11" s="5" t="s">
        <v>54</v>
      </c>
      <c r="AB11" s="6">
        <v>0.46678870000000006</v>
      </c>
      <c r="AD11" s="7"/>
      <c r="AF11" s="7"/>
      <c r="AG11" s="7"/>
    </row>
    <row r="12" spans="1:33" x14ac:dyDescent="0.2">
      <c r="A12" s="11">
        <v>2946</v>
      </c>
      <c r="B12" s="12" t="s">
        <v>32</v>
      </c>
      <c r="C12" s="12">
        <v>43283</v>
      </c>
      <c r="D12" s="4">
        <v>171</v>
      </c>
      <c r="E12" s="5" t="s">
        <v>56</v>
      </c>
      <c r="F12" s="4" t="s">
        <v>79</v>
      </c>
      <c r="G12" s="5" t="s">
        <v>80</v>
      </c>
      <c r="H12" s="4" t="str">
        <f>"000032"</f>
        <v>000032</v>
      </c>
      <c r="I12" s="3">
        <v>43035</v>
      </c>
      <c r="J12" s="4" t="str">
        <f>"000014"</f>
        <v>000014</v>
      </c>
      <c r="K12" s="3">
        <v>43257</v>
      </c>
      <c r="L12" s="4" t="str">
        <f>"000029"</f>
        <v>000029</v>
      </c>
      <c r="M12" s="3">
        <v>43266</v>
      </c>
      <c r="N12" s="4">
        <v>18</v>
      </c>
      <c r="O12" s="4" t="str">
        <f>"002980"</f>
        <v>002980</v>
      </c>
      <c r="P12" s="3">
        <v>43276</v>
      </c>
      <c r="Q12" s="6">
        <v>13.55097</v>
      </c>
      <c r="R12" s="6">
        <v>1.57883</v>
      </c>
      <c r="S12" s="6">
        <v>11.97214</v>
      </c>
      <c r="T12" s="4">
        <v>104</v>
      </c>
      <c r="U12" s="3">
        <v>43283</v>
      </c>
      <c r="V12" s="4">
        <v>9448021479</v>
      </c>
      <c r="W12" s="5" t="s">
        <v>66</v>
      </c>
      <c r="X12" s="4" t="s">
        <v>36</v>
      </c>
      <c r="Y12" s="5" t="s">
        <v>37</v>
      </c>
      <c r="Z12" s="4" t="s">
        <v>53</v>
      </c>
      <c r="AA12" s="5" t="s">
        <v>54</v>
      </c>
      <c r="AB12" s="6">
        <v>0.13550969999999998</v>
      </c>
      <c r="AD12" s="7"/>
      <c r="AF12" s="7"/>
      <c r="AG12" s="7"/>
    </row>
    <row r="13" spans="1:33" x14ac:dyDescent="0.2">
      <c r="A13" s="11">
        <v>2947</v>
      </c>
      <c r="B13" s="12" t="s">
        <v>32</v>
      </c>
      <c r="C13" s="12">
        <v>43283</v>
      </c>
      <c r="D13" s="4">
        <v>171</v>
      </c>
      <c r="E13" s="5" t="s">
        <v>56</v>
      </c>
      <c r="F13" s="4" t="s">
        <v>81</v>
      </c>
      <c r="G13" s="5" t="s">
        <v>82</v>
      </c>
      <c r="H13" s="4" t="str">
        <f>"000031"</f>
        <v>000031</v>
      </c>
      <c r="I13" s="3">
        <v>43035</v>
      </c>
      <c r="J13" s="4" t="str">
        <f>"000011"</f>
        <v>000011</v>
      </c>
      <c r="K13" s="3">
        <v>43257</v>
      </c>
      <c r="L13" s="4" t="str">
        <f>"000031"</f>
        <v>000031</v>
      </c>
      <c r="M13" s="3">
        <v>43269</v>
      </c>
      <c r="N13" s="4">
        <v>18</v>
      </c>
      <c r="O13" s="4" t="str">
        <f>"003134"</f>
        <v>003134</v>
      </c>
      <c r="P13" s="3">
        <v>43280</v>
      </c>
      <c r="Q13" s="6">
        <v>46.904539999999997</v>
      </c>
      <c r="R13" s="6">
        <v>5.4485299999999999</v>
      </c>
      <c r="S13" s="6">
        <v>41.456009999999999</v>
      </c>
      <c r="T13" s="4">
        <v>104</v>
      </c>
      <c r="U13" s="3">
        <v>43283</v>
      </c>
      <c r="V13" s="4">
        <v>9448021479</v>
      </c>
      <c r="W13" s="5" t="s">
        <v>66</v>
      </c>
      <c r="X13" s="4" t="s">
        <v>36</v>
      </c>
      <c r="Y13" s="5" t="s">
        <v>37</v>
      </c>
      <c r="Z13" s="4" t="s">
        <v>53</v>
      </c>
      <c r="AA13" s="5" t="s">
        <v>54</v>
      </c>
      <c r="AB13" s="6">
        <v>0.46904539999999995</v>
      </c>
      <c r="AD13" s="7"/>
      <c r="AF13" s="7"/>
      <c r="AG13" s="7"/>
    </row>
    <row r="14" spans="1:33" x14ac:dyDescent="0.2">
      <c r="A14" s="11">
        <v>2948</v>
      </c>
      <c r="B14" s="12" t="s">
        <v>32</v>
      </c>
      <c r="C14" s="12">
        <v>43283</v>
      </c>
      <c r="D14" s="4">
        <v>171</v>
      </c>
      <c r="E14" s="5" t="s">
        <v>56</v>
      </c>
      <c r="F14" s="4" t="s">
        <v>83</v>
      </c>
      <c r="G14" s="5" t="s">
        <v>84</v>
      </c>
      <c r="H14" s="4" t="str">
        <f>"000014"</f>
        <v>000014</v>
      </c>
      <c r="I14" s="3">
        <v>41850</v>
      </c>
      <c r="J14" s="4" t="str">
        <f>"000047"</f>
        <v>000047</v>
      </c>
      <c r="K14" s="3">
        <v>42826</v>
      </c>
      <c r="L14" s="4" t="str">
        <f>"000323"</f>
        <v>000323</v>
      </c>
      <c r="M14" s="3">
        <v>42821</v>
      </c>
      <c r="N14" s="4">
        <v>15</v>
      </c>
      <c r="O14" s="4" t="str">
        <f>"002893"</f>
        <v>002893</v>
      </c>
      <c r="P14" s="3">
        <v>43276</v>
      </c>
      <c r="Q14" s="6">
        <v>10.852499999999999</v>
      </c>
      <c r="R14" s="6">
        <v>0.67149999999999999</v>
      </c>
      <c r="S14" s="6">
        <v>10.180999999999999</v>
      </c>
      <c r="T14" s="4">
        <v>108</v>
      </c>
      <c r="U14" s="3">
        <v>43283</v>
      </c>
      <c r="V14" s="4">
        <v>9886078454</v>
      </c>
      <c r="W14" s="5" t="s">
        <v>85</v>
      </c>
      <c r="X14" s="4" t="s">
        <v>51</v>
      </c>
      <c r="Y14" s="5" t="s">
        <v>52</v>
      </c>
      <c r="Z14" s="4" t="s">
        <v>45</v>
      </c>
      <c r="AA14" s="5" t="s">
        <v>46</v>
      </c>
      <c r="AB14" s="6">
        <v>0.108525</v>
      </c>
      <c r="AD14" s="7"/>
      <c r="AF14" s="7"/>
      <c r="AG14" s="7"/>
    </row>
    <row r="15" spans="1:33" x14ac:dyDescent="0.2">
      <c r="A15" s="11">
        <v>3106</v>
      </c>
      <c r="B15" s="12" t="s">
        <v>32</v>
      </c>
      <c r="C15" s="12">
        <v>43287</v>
      </c>
      <c r="D15" s="4">
        <v>171</v>
      </c>
      <c r="E15" s="5" t="s">
        <v>56</v>
      </c>
      <c r="F15" s="4" t="s">
        <v>86</v>
      </c>
      <c r="G15" s="5" t="s">
        <v>87</v>
      </c>
      <c r="H15" s="4" t="str">
        <f>"000029"</f>
        <v>000029</v>
      </c>
      <c r="I15" s="3">
        <v>42585</v>
      </c>
      <c r="J15" s="4" t="str">
        <f>"000118"</f>
        <v>000118</v>
      </c>
      <c r="K15" s="3">
        <v>42625</v>
      </c>
      <c r="L15" s="4" t="str">
        <f>"000321"</f>
        <v>000321</v>
      </c>
      <c r="M15" s="3">
        <v>42643</v>
      </c>
      <c r="N15" s="4">
        <v>16</v>
      </c>
      <c r="O15" s="4" t="str">
        <f>"003267"</f>
        <v>003267</v>
      </c>
      <c r="P15" s="3">
        <v>43283</v>
      </c>
      <c r="Q15" s="6">
        <v>4.8772799999999998</v>
      </c>
      <c r="R15" s="6">
        <v>0.33233000000000001</v>
      </c>
      <c r="S15" s="6">
        <v>4.54495</v>
      </c>
      <c r="T15" s="4">
        <v>113</v>
      </c>
      <c r="U15" s="3">
        <v>43287</v>
      </c>
      <c r="V15" s="4">
        <v>8970163459</v>
      </c>
      <c r="W15" s="5" t="s">
        <v>88</v>
      </c>
      <c r="X15" s="4" t="s">
        <v>30</v>
      </c>
      <c r="Y15" s="5" t="s">
        <v>31</v>
      </c>
      <c r="Z15" s="4" t="s">
        <v>53</v>
      </c>
      <c r="AA15" s="5" t="s">
        <v>54</v>
      </c>
      <c r="AB15" s="6">
        <v>4.8772799999999998E-2</v>
      </c>
      <c r="AD15" s="7"/>
      <c r="AF15" s="7"/>
      <c r="AG15" s="7"/>
    </row>
    <row r="16" spans="1:33" x14ac:dyDescent="0.2">
      <c r="A16" s="11">
        <v>3348</v>
      </c>
      <c r="B16" s="12" t="s">
        <v>32</v>
      </c>
      <c r="C16" s="12">
        <v>43297</v>
      </c>
      <c r="D16" s="4">
        <v>171</v>
      </c>
      <c r="E16" s="5" t="s">
        <v>56</v>
      </c>
      <c r="F16" s="4" t="s">
        <v>89</v>
      </c>
      <c r="G16" s="5" t="s">
        <v>90</v>
      </c>
      <c r="H16" s="4" t="str">
        <f>"000019"</f>
        <v>000019</v>
      </c>
      <c r="I16" s="3">
        <v>42521</v>
      </c>
      <c r="J16" s="4" t="str">
        <f>"000198"</f>
        <v>000198</v>
      </c>
      <c r="K16" s="3">
        <v>42625</v>
      </c>
      <c r="L16" s="4" t="str">
        <f>"000443"</f>
        <v>000443</v>
      </c>
      <c r="M16" s="3">
        <v>42735</v>
      </c>
      <c r="N16" s="4">
        <v>16</v>
      </c>
      <c r="O16" s="4" t="str">
        <f>"003712"</f>
        <v>003712</v>
      </c>
      <c r="P16" s="3">
        <v>43293</v>
      </c>
      <c r="Q16" s="6">
        <v>23.69276</v>
      </c>
      <c r="R16" s="6">
        <v>1.9937400000000001</v>
      </c>
      <c r="S16" s="6">
        <v>21.699020000000001</v>
      </c>
      <c r="T16" s="4">
        <v>125</v>
      </c>
      <c r="U16" s="3">
        <v>43297</v>
      </c>
      <c r="V16" s="4">
        <v>9448021479</v>
      </c>
      <c r="W16" s="5" t="s">
        <v>91</v>
      </c>
      <c r="X16" s="4" t="s">
        <v>30</v>
      </c>
      <c r="Y16" s="5" t="s">
        <v>31</v>
      </c>
      <c r="Z16" s="4" t="s">
        <v>53</v>
      </c>
      <c r="AA16" s="5" t="s">
        <v>54</v>
      </c>
      <c r="AB16" s="6">
        <v>0.23692759999999999</v>
      </c>
      <c r="AD16" s="7"/>
      <c r="AF16" s="7"/>
      <c r="AG16" s="7"/>
    </row>
    <row r="17" spans="1:33" x14ac:dyDescent="0.2">
      <c r="A17" s="11">
        <v>3689</v>
      </c>
      <c r="B17" s="12" t="s">
        <v>32</v>
      </c>
      <c r="C17" s="12">
        <v>43300</v>
      </c>
      <c r="D17" s="4">
        <v>171</v>
      </c>
      <c r="E17" s="5" t="s">
        <v>56</v>
      </c>
      <c r="F17" s="4" t="s">
        <v>92</v>
      </c>
      <c r="G17" s="5" t="s">
        <v>93</v>
      </c>
      <c r="H17" s="4" t="str">
        <f>"000035"</f>
        <v>000035</v>
      </c>
      <c r="I17" s="3">
        <v>43035</v>
      </c>
      <c r="J17" s="4" t="str">
        <f>"000025"</f>
        <v>000025</v>
      </c>
      <c r="K17" s="3">
        <v>43280</v>
      </c>
      <c r="L17" s="4" t="str">
        <f>"000041"</f>
        <v>000041</v>
      </c>
      <c r="M17" s="3">
        <v>43281</v>
      </c>
      <c r="N17" s="4">
        <v>18</v>
      </c>
      <c r="O17" s="4" t="str">
        <f>"003917"</f>
        <v>003917</v>
      </c>
      <c r="P17" s="3">
        <v>43299</v>
      </c>
      <c r="Q17" s="6">
        <v>19.992080000000001</v>
      </c>
      <c r="R17" s="6">
        <v>2.23814</v>
      </c>
      <c r="S17" s="6">
        <v>17.75394</v>
      </c>
      <c r="T17" s="4">
        <v>130</v>
      </c>
      <c r="U17" s="3">
        <v>43300</v>
      </c>
      <c r="V17" s="4">
        <v>9448021479</v>
      </c>
      <c r="W17" s="5" t="s">
        <v>66</v>
      </c>
      <c r="X17" s="4" t="s">
        <v>36</v>
      </c>
      <c r="Y17" s="5" t="s">
        <v>37</v>
      </c>
      <c r="Z17" s="4" t="s">
        <v>53</v>
      </c>
      <c r="AA17" s="5" t="s">
        <v>54</v>
      </c>
      <c r="AB17" s="6">
        <v>0.19992080000000001</v>
      </c>
      <c r="AD17" s="7"/>
      <c r="AF17" s="7"/>
      <c r="AG17" s="7"/>
    </row>
    <row r="18" spans="1:33" x14ac:dyDescent="0.2">
      <c r="A18" s="11">
        <v>3690</v>
      </c>
      <c r="B18" s="12" t="s">
        <v>32</v>
      </c>
      <c r="C18" s="12">
        <v>43300</v>
      </c>
      <c r="D18" s="4">
        <v>171</v>
      </c>
      <c r="E18" s="5" t="s">
        <v>56</v>
      </c>
      <c r="F18" s="4" t="s">
        <v>94</v>
      </c>
      <c r="G18" s="5" t="s">
        <v>95</v>
      </c>
      <c r="H18" s="4" t="str">
        <f>"000043"</f>
        <v>000043</v>
      </c>
      <c r="I18" s="3">
        <v>43036</v>
      </c>
      <c r="J18" s="4" t="str">
        <f>"000026"</f>
        <v>000026</v>
      </c>
      <c r="K18" s="3">
        <v>43280</v>
      </c>
      <c r="L18" s="4" t="str">
        <f>"000040"</f>
        <v>000040</v>
      </c>
      <c r="M18" s="3">
        <v>43281</v>
      </c>
      <c r="N18" s="4">
        <v>18</v>
      </c>
      <c r="O18" s="4" t="str">
        <f>"003920"</f>
        <v>003920</v>
      </c>
      <c r="P18" s="3">
        <v>43299</v>
      </c>
      <c r="Q18" s="6">
        <v>44.752870000000001</v>
      </c>
      <c r="R18" s="6">
        <v>5.1847300000000001</v>
      </c>
      <c r="S18" s="6">
        <v>39.56814</v>
      </c>
      <c r="T18" s="4">
        <v>130</v>
      </c>
      <c r="U18" s="3">
        <v>43300</v>
      </c>
      <c r="V18" s="4">
        <v>9448021479</v>
      </c>
      <c r="W18" s="5" t="s">
        <v>66</v>
      </c>
      <c r="X18" s="4" t="s">
        <v>36</v>
      </c>
      <c r="Y18" s="5" t="s">
        <v>37</v>
      </c>
      <c r="Z18" s="4" t="s">
        <v>53</v>
      </c>
      <c r="AA18" s="5" t="s">
        <v>54</v>
      </c>
      <c r="AB18" s="6">
        <v>0.4475287</v>
      </c>
      <c r="AD18" s="7"/>
      <c r="AF18" s="7"/>
      <c r="AG18" s="7"/>
    </row>
    <row r="19" spans="1:33" x14ac:dyDescent="0.2">
      <c r="A19" s="11">
        <v>4172</v>
      </c>
      <c r="B19" s="12" t="s">
        <v>32</v>
      </c>
      <c r="C19" s="12">
        <v>43308</v>
      </c>
      <c r="D19" s="4">
        <v>171</v>
      </c>
      <c r="E19" s="5" t="s">
        <v>56</v>
      </c>
      <c r="F19" s="4" t="s">
        <v>96</v>
      </c>
      <c r="G19" s="5" t="s">
        <v>97</v>
      </c>
      <c r="H19" s="4" t="str">
        <f>"000102"</f>
        <v>000102</v>
      </c>
      <c r="I19" s="3">
        <v>43298</v>
      </c>
      <c r="J19" s="4" t="str">
        <f>"000015"</f>
        <v>000015</v>
      </c>
      <c r="K19" s="3">
        <v>43298</v>
      </c>
      <c r="L19" s="4" t="str">
        <f>"000017"</f>
        <v>000017</v>
      </c>
      <c r="M19" s="3">
        <v>43299</v>
      </c>
      <c r="N19" s="4">
        <v>17</v>
      </c>
      <c r="O19" s="4" t="str">
        <f>"004368"</f>
        <v>004368</v>
      </c>
      <c r="P19" s="3">
        <v>43306</v>
      </c>
      <c r="Q19" s="6">
        <v>99.882949999999994</v>
      </c>
      <c r="R19" s="6">
        <v>10.787699999999999</v>
      </c>
      <c r="S19" s="6">
        <v>89.095249999999993</v>
      </c>
      <c r="T19" s="4">
        <v>143</v>
      </c>
      <c r="U19" s="3">
        <v>43308</v>
      </c>
      <c r="V19" s="4">
        <v>9632901166</v>
      </c>
      <c r="W19" s="5" t="s">
        <v>41</v>
      </c>
      <c r="X19" s="4" t="s">
        <v>39</v>
      </c>
      <c r="Y19" s="5" t="s">
        <v>40</v>
      </c>
      <c r="Z19" s="4" t="s">
        <v>49</v>
      </c>
      <c r="AA19" s="5" t="s">
        <v>50</v>
      </c>
      <c r="AB19" s="6">
        <v>0.99882949999999993</v>
      </c>
      <c r="AD19" s="7"/>
      <c r="AF19" s="7"/>
      <c r="AG19" s="7"/>
    </row>
    <row r="20" spans="1:33" x14ac:dyDescent="0.2">
      <c r="A20" s="11">
        <v>4173</v>
      </c>
      <c r="B20" s="12" t="s">
        <v>32</v>
      </c>
      <c r="C20" s="12">
        <v>43308</v>
      </c>
      <c r="D20" s="4">
        <v>171</v>
      </c>
      <c r="E20" s="5" t="s">
        <v>56</v>
      </c>
      <c r="F20" s="4" t="s">
        <v>98</v>
      </c>
      <c r="G20" s="5" t="s">
        <v>99</v>
      </c>
      <c r="H20" s="4" t="str">
        <f>"000022"</f>
        <v>000022</v>
      </c>
      <c r="I20" s="3">
        <v>42934</v>
      </c>
      <c r="J20" s="4" t="str">
        <f>"000103"</f>
        <v>000103</v>
      </c>
      <c r="K20" s="3">
        <v>43134</v>
      </c>
      <c r="L20" s="4" t="str">
        <f>"000100"</f>
        <v>000100</v>
      </c>
      <c r="M20" s="3">
        <v>43134</v>
      </c>
      <c r="N20" s="4">
        <v>16</v>
      </c>
      <c r="O20" s="4" t="str">
        <f>"004333"</f>
        <v>004333</v>
      </c>
      <c r="P20" s="3">
        <v>43306</v>
      </c>
      <c r="Q20" s="6">
        <v>4.6939500000000001</v>
      </c>
      <c r="R20" s="6">
        <v>0.58326999999999996</v>
      </c>
      <c r="S20" s="6">
        <v>4.1106800000000003</v>
      </c>
      <c r="T20" s="4">
        <v>146</v>
      </c>
      <c r="U20" s="3">
        <v>43308</v>
      </c>
      <c r="V20" s="4">
        <v>0</v>
      </c>
      <c r="W20" s="5" t="s">
        <v>100</v>
      </c>
      <c r="X20" s="4" t="s">
        <v>33</v>
      </c>
      <c r="Y20" s="5" t="s">
        <v>34</v>
      </c>
      <c r="Z20" s="4" t="s">
        <v>47</v>
      </c>
      <c r="AA20" s="5" t="s">
        <v>48</v>
      </c>
      <c r="AB20" s="6">
        <v>4.6939500000000002E-2</v>
      </c>
      <c r="AD20" s="7"/>
      <c r="AF20" s="7"/>
      <c r="AG20" s="7"/>
    </row>
    <row r="21" spans="1:33" x14ac:dyDescent="0.2">
      <c r="A21" s="11">
        <v>4174</v>
      </c>
      <c r="B21" s="12" t="s">
        <v>32</v>
      </c>
      <c r="C21" s="12">
        <v>43308</v>
      </c>
      <c r="D21" s="4">
        <v>171</v>
      </c>
      <c r="E21" s="5" t="s">
        <v>56</v>
      </c>
      <c r="F21" s="4" t="s">
        <v>98</v>
      </c>
      <c r="G21" s="5" t="s">
        <v>99</v>
      </c>
      <c r="H21" s="4" t="str">
        <f>"000022"</f>
        <v>000022</v>
      </c>
      <c r="I21" s="3">
        <v>42934</v>
      </c>
      <c r="J21" s="4" t="str">
        <f>"000103"</f>
        <v>000103</v>
      </c>
      <c r="K21" s="3">
        <v>43134</v>
      </c>
      <c r="L21" s="4" t="str">
        <f>"000100"</f>
        <v>000100</v>
      </c>
      <c r="M21" s="3">
        <v>43134</v>
      </c>
      <c r="N21" s="4">
        <v>16</v>
      </c>
      <c r="O21" s="4" t="str">
        <f>"004333"</f>
        <v>004333</v>
      </c>
      <c r="P21" s="3">
        <v>43306</v>
      </c>
      <c r="Q21" s="6">
        <v>4.2596699999999998</v>
      </c>
      <c r="R21" s="6">
        <v>0.35243000000000002</v>
      </c>
      <c r="S21" s="6">
        <v>3.9072399999999998</v>
      </c>
      <c r="T21" s="4">
        <v>146</v>
      </c>
      <c r="U21" s="3">
        <v>43308</v>
      </c>
      <c r="V21" s="4">
        <v>0</v>
      </c>
      <c r="W21" s="5" t="s">
        <v>100</v>
      </c>
      <c r="X21" s="4" t="s">
        <v>33</v>
      </c>
      <c r="Y21" s="5" t="s">
        <v>34</v>
      </c>
      <c r="Z21" s="4" t="s">
        <v>47</v>
      </c>
      <c r="AA21" s="5" t="s">
        <v>48</v>
      </c>
      <c r="AB21" s="6">
        <v>4.2596700000000001E-2</v>
      </c>
      <c r="AD21" s="7"/>
      <c r="AF21" s="7"/>
      <c r="AG21" s="7"/>
    </row>
    <row r="22" spans="1:33" x14ac:dyDescent="0.2">
      <c r="A22" s="11">
        <v>4598</v>
      </c>
      <c r="B22" s="12" t="s">
        <v>29</v>
      </c>
      <c r="C22" s="12">
        <v>43318</v>
      </c>
      <c r="D22" s="4">
        <v>171</v>
      </c>
      <c r="E22" s="5" t="s">
        <v>56</v>
      </c>
      <c r="F22" s="4" t="s">
        <v>101</v>
      </c>
      <c r="G22" s="5" t="s">
        <v>102</v>
      </c>
      <c r="H22" s="4" t="str">
        <f>"000015"</f>
        <v>000015</v>
      </c>
      <c r="I22" s="3">
        <v>42507</v>
      </c>
      <c r="J22" s="4" t="str">
        <f>"000008"</f>
        <v>000008</v>
      </c>
      <c r="K22" s="3">
        <v>42991</v>
      </c>
      <c r="L22" s="4" t="str">
        <f>"000011"</f>
        <v>000011</v>
      </c>
      <c r="M22" s="3">
        <v>43004</v>
      </c>
      <c r="N22" s="4">
        <v>16</v>
      </c>
      <c r="O22" s="4" t="str">
        <f>"004794"</f>
        <v>004794</v>
      </c>
      <c r="P22" s="3">
        <v>43314</v>
      </c>
      <c r="Q22" s="6">
        <v>14.16511</v>
      </c>
      <c r="R22" s="6">
        <v>1.47441</v>
      </c>
      <c r="S22" s="6">
        <v>12.6907</v>
      </c>
      <c r="T22" s="4">
        <v>160</v>
      </c>
      <c r="U22" s="3">
        <v>43318</v>
      </c>
      <c r="V22" s="4">
        <v>9880413927</v>
      </c>
      <c r="W22" s="5" t="s">
        <v>91</v>
      </c>
      <c r="X22" s="4" t="s">
        <v>43</v>
      </c>
      <c r="Y22" s="5" t="s">
        <v>42</v>
      </c>
      <c r="Z22" s="4" t="s">
        <v>53</v>
      </c>
      <c r="AA22" s="5" t="s">
        <v>54</v>
      </c>
      <c r="AB22" s="6">
        <v>0.1416511</v>
      </c>
      <c r="AD22" s="7"/>
      <c r="AF22" s="7"/>
      <c r="AG22" s="7"/>
    </row>
    <row r="23" spans="1:33" x14ac:dyDescent="0.2">
      <c r="A23" s="11">
        <v>4599</v>
      </c>
      <c r="B23" s="12" t="s">
        <v>29</v>
      </c>
      <c r="C23" s="12">
        <v>43318</v>
      </c>
      <c r="D23" s="4">
        <v>171</v>
      </c>
      <c r="E23" s="5" t="s">
        <v>56</v>
      </c>
      <c r="F23" s="4" t="s">
        <v>103</v>
      </c>
      <c r="G23" s="5" t="s">
        <v>104</v>
      </c>
      <c r="H23" s="4" t="str">
        <f>"000014"</f>
        <v>000014</v>
      </c>
      <c r="I23" s="3">
        <v>42507</v>
      </c>
      <c r="J23" s="4" t="str">
        <f>"000009"</f>
        <v>000009</v>
      </c>
      <c r="K23" s="3">
        <v>42991</v>
      </c>
      <c r="L23" s="4" t="str">
        <f>"000012"</f>
        <v>000012</v>
      </c>
      <c r="M23" s="3">
        <v>43004</v>
      </c>
      <c r="N23" s="4">
        <v>16</v>
      </c>
      <c r="O23" s="4" t="str">
        <f>"004795"</f>
        <v>004795</v>
      </c>
      <c r="P23" s="3">
        <v>43314</v>
      </c>
      <c r="Q23" s="6">
        <v>9.3927200000000006</v>
      </c>
      <c r="R23" s="6">
        <v>1.2889299999999999</v>
      </c>
      <c r="S23" s="6">
        <v>8.10379</v>
      </c>
      <c r="T23" s="4">
        <v>160</v>
      </c>
      <c r="U23" s="3">
        <v>43318</v>
      </c>
      <c r="V23" s="4">
        <v>9880413927</v>
      </c>
      <c r="W23" s="5" t="s">
        <v>91</v>
      </c>
      <c r="X23" s="4" t="s">
        <v>43</v>
      </c>
      <c r="Y23" s="5" t="s">
        <v>42</v>
      </c>
      <c r="Z23" s="4" t="s">
        <v>53</v>
      </c>
      <c r="AA23" s="5" t="s">
        <v>54</v>
      </c>
      <c r="AB23" s="6">
        <v>9.3927200000000002E-2</v>
      </c>
      <c r="AD23" s="7"/>
      <c r="AF23" s="7"/>
      <c r="AG23" s="7"/>
    </row>
    <row r="24" spans="1:33" x14ac:dyDescent="0.2">
      <c r="A24" s="11">
        <v>5053</v>
      </c>
      <c r="B24" s="12" t="s">
        <v>29</v>
      </c>
      <c r="C24" s="12">
        <v>43335</v>
      </c>
      <c r="D24" s="4">
        <v>171</v>
      </c>
      <c r="E24" s="5" t="s">
        <v>56</v>
      </c>
      <c r="F24" s="4" t="s">
        <v>105</v>
      </c>
      <c r="G24" s="5" t="s">
        <v>106</v>
      </c>
      <c r="H24" s="4" t="str">
        <f>"000048"</f>
        <v>000048</v>
      </c>
      <c r="I24" s="3">
        <v>43038</v>
      </c>
      <c r="J24" s="4" t="str">
        <f>"000030"</f>
        <v>000030</v>
      </c>
      <c r="K24" s="3">
        <v>43300</v>
      </c>
      <c r="L24" s="4" t="str">
        <f>"000053"</f>
        <v>000053</v>
      </c>
      <c r="M24" s="3">
        <v>43311</v>
      </c>
      <c r="N24" s="4">
        <v>18</v>
      </c>
      <c r="O24" s="4" t="str">
        <f>"005262"</f>
        <v>005262</v>
      </c>
      <c r="P24" s="3">
        <v>43332</v>
      </c>
      <c r="Q24" s="6">
        <v>11.60228</v>
      </c>
      <c r="R24" s="6">
        <v>1.22984</v>
      </c>
      <c r="S24" s="6">
        <v>10.372439999999999</v>
      </c>
      <c r="T24" s="4">
        <v>178</v>
      </c>
      <c r="U24" s="3">
        <v>43335</v>
      </c>
      <c r="V24" s="4">
        <v>9448021479</v>
      </c>
      <c r="W24" s="5" t="s">
        <v>66</v>
      </c>
      <c r="X24" s="4" t="s">
        <v>36</v>
      </c>
      <c r="Y24" s="5" t="s">
        <v>37</v>
      </c>
      <c r="Z24" s="4" t="s">
        <v>53</v>
      </c>
      <c r="AA24" s="5" t="s">
        <v>54</v>
      </c>
      <c r="AB24" s="6">
        <v>0.11602280000000001</v>
      </c>
      <c r="AD24" s="7"/>
      <c r="AF24" s="7"/>
      <c r="AG24" s="7"/>
    </row>
    <row r="25" spans="1:33" x14ac:dyDescent="0.2">
      <c r="A25" s="11">
        <v>5327</v>
      </c>
      <c r="B25" s="12" t="s">
        <v>38</v>
      </c>
      <c r="C25" s="12">
        <v>43346</v>
      </c>
      <c r="D25" s="4">
        <v>171</v>
      </c>
      <c r="E25" s="5" t="s">
        <v>56</v>
      </c>
      <c r="F25" s="4" t="s">
        <v>107</v>
      </c>
      <c r="G25" s="5" t="s">
        <v>108</v>
      </c>
      <c r="H25" s="4" t="str">
        <f>"000041"</f>
        <v>000041</v>
      </c>
      <c r="I25" s="3">
        <v>43035</v>
      </c>
      <c r="J25" s="4" t="str">
        <f>"000041"</f>
        <v>000041</v>
      </c>
      <c r="K25" s="3">
        <v>43318</v>
      </c>
      <c r="L25" s="4" t="str">
        <f>"000067"</f>
        <v>000067</v>
      </c>
      <c r="M25" s="3">
        <v>43335</v>
      </c>
      <c r="N25" s="4">
        <v>18</v>
      </c>
      <c r="O25" s="4" t="str">
        <f>"005568"</f>
        <v>005568</v>
      </c>
      <c r="P25" s="3">
        <v>43342</v>
      </c>
      <c r="Q25" s="6">
        <v>47.229190000000003</v>
      </c>
      <c r="R25" s="6">
        <v>5.4862700000000002</v>
      </c>
      <c r="S25" s="6">
        <v>41.742919999999998</v>
      </c>
      <c r="T25" s="4">
        <v>192</v>
      </c>
      <c r="U25" s="3">
        <v>43346</v>
      </c>
      <c r="V25" s="4">
        <v>9448021479</v>
      </c>
      <c r="W25" s="5" t="s">
        <v>66</v>
      </c>
      <c r="X25" s="4" t="s">
        <v>36</v>
      </c>
      <c r="Y25" s="5" t="s">
        <v>37</v>
      </c>
      <c r="Z25" s="4" t="s">
        <v>53</v>
      </c>
      <c r="AA25" s="5" t="s">
        <v>54</v>
      </c>
      <c r="AB25" s="6">
        <f t="shared" ref="AB25:AB38" si="0">Q25/100</f>
        <v>0.47229190000000004</v>
      </c>
      <c r="AD25" s="7"/>
      <c r="AF25" s="7"/>
      <c r="AG25" s="7"/>
    </row>
    <row r="26" spans="1:33" x14ac:dyDescent="0.2">
      <c r="A26" s="11">
        <v>5328</v>
      </c>
      <c r="B26" s="12" t="s">
        <v>38</v>
      </c>
      <c r="C26" s="12">
        <v>43346</v>
      </c>
      <c r="D26" s="4">
        <v>171</v>
      </c>
      <c r="E26" s="5" t="s">
        <v>56</v>
      </c>
      <c r="F26" s="4" t="s">
        <v>109</v>
      </c>
      <c r="G26" s="5" t="s">
        <v>110</v>
      </c>
      <c r="H26" s="4" t="str">
        <f>"000033"</f>
        <v>000033</v>
      </c>
      <c r="I26" s="3">
        <v>43035</v>
      </c>
      <c r="J26" s="4" t="str">
        <f>"000040"</f>
        <v>000040</v>
      </c>
      <c r="K26" s="3">
        <v>43318</v>
      </c>
      <c r="L26" s="4" t="str">
        <f>"000068"</f>
        <v>000068</v>
      </c>
      <c r="M26" s="3">
        <v>43335</v>
      </c>
      <c r="N26" s="4">
        <v>18</v>
      </c>
      <c r="O26" s="4" t="str">
        <f>"005569"</f>
        <v>005569</v>
      </c>
      <c r="P26" s="3">
        <v>43342</v>
      </c>
      <c r="Q26" s="6">
        <v>33.547870000000003</v>
      </c>
      <c r="R26" s="6">
        <v>3.9143500000000002</v>
      </c>
      <c r="S26" s="6">
        <v>29.633520000000001</v>
      </c>
      <c r="T26" s="4">
        <v>192</v>
      </c>
      <c r="U26" s="3">
        <v>43346</v>
      </c>
      <c r="V26" s="4">
        <v>9448021479</v>
      </c>
      <c r="W26" s="5" t="s">
        <v>66</v>
      </c>
      <c r="X26" s="4" t="s">
        <v>36</v>
      </c>
      <c r="Y26" s="5" t="s">
        <v>37</v>
      </c>
      <c r="Z26" s="4" t="s">
        <v>53</v>
      </c>
      <c r="AA26" s="5" t="s">
        <v>54</v>
      </c>
      <c r="AB26" s="6">
        <f t="shared" si="0"/>
        <v>0.33547870000000002</v>
      </c>
      <c r="AD26" s="7"/>
      <c r="AF26" s="7"/>
      <c r="AG26" s="7"/>
    </row>
    <row r="27" spans="1:33" x14ac:dyDescent="0.2">
      <c r="A27" s="11">
        <v>5744</v>
      </c>
      <c r="B27" s="12" t="s">
        <v>38</v>
      </c>
      <c r="C27" s="12">
        <v>43370</v>
      </c>
      <c r="D27" s="4">
        <v>171</v>
      </c>
      <c r="E27" s="5" t="s">
        <v>56</v>
      </c>
      <c r="F27" s="4" t="s">
        <v>111</v>
      </c>
      <c r="G27" s="5" t="s">
        <v>112</v>
      </c>
      <c r="H27" s="4" t="str">
        <f>"000067"</f>
        <v>000067</v>
      </c>
      <c r="I27" s="3">
        <v>42937</v>
      </c>
      <c r="J27" s="4" t="str">
        <f>"000005"</f>
        <v>000005</v>
      </c>
      <c r="K27" s="3">
        <v>42978</v>
      </c>
      <c r="L27" s="4" t="str">
        <f>"000002"</f>
        <v>000002</v>
      </c>
      <c r="M27" s="3">
        <v>42978</v>
      </c>
      <c r="N27" s="4">
        <v>17</v>
      </c>
      <c r="O27" s="4" t="str">
        <f>"005816"</f>
        <v>005816</v>
      </c>
      <c r="P27" s="3">
        <v>43362</v>
      </c>
      <c r="Q27" s="6">
        <v>44.345190000000002</v>
      </c>
      <c r="R27" s="6">
        <v>6.4744000000000002</v>
      </c>
      <c r="S27" s="6">
        <v>37.87079</v>
      </c>
      <c r="T27" s="4">
        <v>219</v>
      </c>
      <c r="U27" s="3">
        <v>43370</v>
      </c>
      <c r="V27" s="4">
        <v>0</v>
      </c>
      <c r="W27" s="5" t="s">
        <v>113</v>
      </c>
      <c r="X27" s="4" t="s">
        <v>114</v>
      </c>
      <c r="Y27" s="5" t="s">
        <v>115</v>
      </c>
      <c r="Z27" s="4" t="s">
        <v>47</v>
      </c>
      <c r="AA27" s="5" t="s">
        <v>48</v>
      </c>
      <c r="AB27" s="6">
        <f t="shared" si="0"/>
        <v>0.44345190000000001</v>
      </c>
      <c r="AD27" s="7"/>
      <c r="AF27" s="7"/>
      <c r="AG27" s="7"/>
    </row>
    <row r="28" spans="1:33" x14ac:dyDescent="0.2">
      <c r="A28" s="11">
        <v>5745</v>
      </c>
      <c r="B28" s="12" t="s">
        <v>38</v>
      </c>
      <c r="C28" s="12">
        <v>43370</v>
      </c>
      <c r="D28" s="4">
        <v>171</v>
      </c>
      <c r="E28" s="5" t="s">
        <v>56</v>
      </c>
      <c r="F28" s="4" t="s">
        <v>116</v>
      </c>
      <c r="G28" s="5" t="s">
        <v>117</v>
      </c>
      <c r="H28" s="4" t="str">
        <f>"000068"</f>
        <v>000068</v>
      </c>
      <c r="I28" s="3">
        <v>42937</v>
      </c>
      <c r="J28" s="4" t="str">
        <f>"000006"</f>
        <v>000006</v>
      </c>
      <c r="K28" s="3">
        <v>42978</v>
      </c>
      <c r="L28" s="4" t="str">
        <f>"000003"</f>
        <v>000003</v>
      </c>
      <c r="M28" s="3">
        <v>42978</v>
      </c>
      <c r="N28" s="4">
        <v>17</v>
      </c>
      <c r="O28" s="4" t="str">
        <f>"005817"</f>
        <v>005817</v>
      </c>
      <c r="P28" s="3">
        <v>43362</v>
      </c>
      <c r="Q28" s="6">
        <v>44.399819999999998</v>
      </c>
      <c r="R28" s="6">
        <v>6.4823899999999997</v>
      </c>
      <c r="S28" s="6">
        <v>37.917430000000003</v>
      </c>
      <c r="T28" s="4">
        <v>219</v>
      </c>
      <c r="U28" s="3">
        <v>43370</v>
      </c>
      <c r="V28" s="4">
        <v>0</v>
      </c>
      <c r="W28" s="5" t="s">
        <v>118</v>
      </c>
      <c r="X28" s="4" t="s">
        <v>114</v>
      </c>
      <c r="Y28" s="5" t="s">
        <v>115</v>
      </c>
      <c r="Z28" s="4" t="s">
        <v>47</v>
      </c>
      <c r="AA28" s="5" t="s">
        <v>48</v>
      </c>
      <c r="AB28" s="6">
        <f t="shared" si="0"/>
        <v>0.44399820000000001</v>
      </c>
      <c r="AD28" s="7"/>
      <c r="AF28" s="7"/>
      <c r="AG28" s="7"/>
    </row>
    <row r="29" spans="1:33" x14ac:dyDescent="0.2">
      <c r="A29" s="11">
        <v>5834</v>
      </c>
      <c r="B29" s="12" t="s">
        <v>119</v>
      </c>
      <c r="C29" s="12">
        <v>43379</v>
      </c>
      <c r="D29" s="4">
        <v>171</v>
      </c>
      <c r="E29" s="5" t="s">
        <v>56</v>
      </c>
      <c r="F29" s="4" t="s">
        <v>120</v>
      </c>
      <c r="G29" s="5" t="s">
        <v>121</v>
      </c>
      <c r="H29" s="4" t="str">
        <f>"000040"</f>
        <v>000040</v>
      </c>
      <c r="I29" s="3">
        <v>43035</v>
      </c>
      <c r="J29" s="4" t="str">
        <f>"000055"</f>
        <v>000055</v>
      </c>
      <c r="K29" s="3">
        <v>43365</v>
      </c>
      <c r="L29" s="4" t="str">
        <f>"000075"</f>
        <v>000075</v>
      </c>
      <c r="M29" s="3">
        <v>43368</v>
      </c>
      <c r="N29" s="4">
        <v>18</v>
      </c>
      <c r="O29" s="4" t="str">
        <f>"006126"</f>
        <v>006126</v>
      </c>
      <c r="P29" s="3">
        <v>43376</v>
      </c>
      <c r="Q29" s="6">
        <v>36.164029999999997</v>
      </c>
      <c r="R29" s="6">
        <v>4.1956300000000004</v>
      </c>
      <c r="S29" s="6">
        <v>31.968399999999999</v>
      </c>
      <c r="T29" s="4">
        <v>221</v>
      </c>
      <c r="U29" s="3">
        <v>43379</v>
      </c>
      <c r="V29" s="4">
        <v>9448021479</v>
      </c>
      <c r="W29" s="5" t="s">
        <v>66</v>
      </c>
      <c r="X29" s="4" t="s">
        <v>36</v>
      </c>
      <c r="Y29" s="5" t="s">
        <v>37</v>
      </c>
      <c r="Z29" s="4" t="s">
        <v>53</v>
      </c>
      <c r="AA29" s="5" t="s">
        <v>54</v>
      </c>
      <c r="AB29" s="6">
        <f t="shared" si="0"/>
        <v>0.36164029999999997</v>
      </c>
      <c r="AD29" s="7"/>
      <c r="AF29" s="7"/>
      <c r="AG29" s="7"/>
    </row>
    <row r="30" spans="1:33" x14ac:dyDescent="0.2">
      <c r="A30" s="11">
        <v>5835</v>
      </c>
      <c r="B30" s="12" t="s">
        <v>119</v>
      </c>
      <c r="C30" s="12">
        <v>43379</v>
      </c>
      <c r="D30" s="4">
        <v>171</v>
      </c>
      <c r="E30" s="5" t="s">
        <v>56</v>
      </c>
      <c r="F30" s="4" t="s">
        <v>120</v>
      </c>
      <c r="G30" s="5" t="s">
        <v>121</v>
      </c>
      <c r="H30" s="4" t="str">
        <f>"000040"</f>
        <v>000040</v>
      </c>
      <c r="I30" s="3">
        <v>43035</v>
      </c>
      <c r="J30" s="4" t="str">
        <f>"000055"</f>
        <v>000055</v>
      </c>
      <c r="K30" s="3">
        <v>43365</v>
      </c>
      <c r="L30" s="4" t="str">
        <f>"000075"</f>
        <v>000075</v>
      </c>
      <c r="M30" s="3">
        <v>43368</v>
      </c>
      <c r="N30" s="4">
        <v>18</v>
      </c>
      <c r="O30" s="4" t="str">
        <f>"006126"</f>
        <v>006126</v>
      </c>
      <c r="P30" s="3">
        <v>43376</v>
      </c>
      <c r="Q30" s="6">
        <v>36.164029999999997</v>
      </c>
      <c r="R30" s="6">
        <v>4.1956300000000004</v>
      </c>
      <c r="S30" s="6">
        <v>31.968399999999999</v>
      </c>
      <c r="T30" s="4">
        <v>221</v>
      </c>
      <c r="U30" s="3">
        <v>43379</v>
      </c>
      <c r="V30" s="4">
        <v>9448021479</v>
      </c>
      <c r="W30" s="5" t="s">
        <v>66</v>
      </c>
      <c r="X30" s="4" t="s">
        <v>36</v>
      </c>
      <c r="Y30" s="5" t="s">
        <v>37</v>
      </c>
      <c r="Z30" s="4" t="s">
        <v>53</v>
      </c>
      <c r="AA30" s="5" t="s">
        <v>54</v>
      </c>
      <c r="AB30" s="6">
        <f t="shared" si="0"/>
        <v>0.36164029999999997</v>
      </c>
      <c r="AD30" s="7"/>
      <c r="AF30" s="7"/>
      <c r="AG30" s="7"/>
    </row>
    <row r="31" spans="1:33" x14ac:dyDescent="0.2">
      <c r="A31" s="11">
        <v>6779</v>
      </c>
      <c r="B31" s="12" t="s">
        <v>119</v>
      </c>
      <c r="C31" s="12">
        <v>43390</v>
      </c>
      <c r="D31" s="4">
        <v>171</v>
      </c>
      <c r="E31" s="5" t="s">
        <v>56</v>
      </c>
      <c r="F31" s="4" t="s">
        <v>57</v>
      </c>
      <c r="G31" s="5" t="s">
        <v>58</v>
      </c>
      <c r="H31" s="4" t="str">
        <f>"000204"</f>
        <v>000204</v>
      </c>
      <c r="I31" s="3">
        <v>42885</v>
      </c>
      <c r="J31" s="4" t="str">
        <f>"000003"</f>
        <v>000003</v>
      </c>
      <c r="K31" s="3">
        <v>43218</v>
      </c>
      <c r="L31" s="4" t="str">
        <f>"000080"</f>
        <v>000080</v>
      </c>
      <c r="M31" s="3">
        <v>43371</v>
      </c>
      <c r="N31" s="4">
        <v>17</v>
      </c>
      <c r="O31" s="4" t="str">
        <f>"006792"</f>
        <v>006792</v>
      </c>
      <c r="P31" s="3">
        <v>43389</v>
      </c>
      <c r="Q31" s="6">
        <v>1.8864000000000001</v>
      </c>
      <c r="R31" s="6">
        <v>3.9609999999999999E-2</v>
      </c>
      <c r="S31" s="6">
        <v>1.8467899999999999</v>
      </c>
      <c r="T31" s="4">
        <v>245</v>
      </c>
      <c r="U31" s="3">
        <v>43390</v>
      </c>
      <c r="V31" s="4">
        <v>123456789</v>
      </c>
      <c r="W31" s="5" t="s">
        <v>59</v>
      </c>
      <c r="X31" s="4" t="s">
        <v>39</v>
      </c>
      <c r="Y31" s="5" t="s">
        <v>40</v>
      </c>
      <c r="Z31" s="4" t="s">
        <v>53</v>
      </c>
      <c r="AA31" s="5" t="s">
        <v>54</v>
      </c>
      <c r="AB31" s="6">
        <f t="shared" si="0"/>
        <v>1.8864000000000002E-2</v>
      </c>
      <c r="AD31" s="7"/>
      <c r="AF31" s="7"/>
      <c r="AG31" s="7"/>
    </row>
    <row r="32" spans="1:33" x14ac:dyDescent="0.2">
      <c r="A32" s="11">
        <v>6780</v>
      </c>
      <c r="B32" s="12" t="s">
        <v>119</v>
      </c>
      <c r="C32" s="12">
        <v>43390</v>
      </c>
      <c r="D32" s="4">
        <v>171</v>
      </c>
      <c r="E32" s="5" t="s">
        <v>56</v>
      </c>
      <c r="F32" s="4" t="s">
        <v>57</v>
      </c>
      <c r="G32" s="5" t="s">
        <v>58</v>
      </c>
      <c r="H32" s="4" t="str">
        <f>"000204"</f>
        <v>000204</v>
      </c>
      <c r="I32" s="3">
        <v>42885</v>
      </c>
      <c r="J32" s="4" t="str">
        <f>"000003"</f>
        <v>000003</v>
      </c>
      <c r="K32" s="3">
        <v>43218</v>
      </c>
      <c r="L32" s="4" t="str">
        <f>"000080"</f>
        <v>000080</v>
      </c>
      <c r="M32" s="3">
        <v>43371</v>
      </c>
      <c r="N32" s="4">
        <v>17</v>
      </c>
      <c r="O32" s="4" t="str">
        <f>"006792"</f>
        <v>006792</v>
      </c>
      <c r="P32" s="3">
        <v>43389</v>
      </c>
      <c r="Q32" s="6">
        <v>2.01668</v>
      </c>
      <c r="R32" s="6">
        <v>4.2419999999999999E-2</v>
      </c>
      <c r="S32" s="6">
        <v>1.9742599999999999</v>
      </c>
      <c r="T32" s="4">
        <v>245</v>
      </c>
      <c r="U32" s="3">
        <v>43390</v>
      </c>
      <c r="V32" s="4">
        <v>123456789</v>
      </c>
      <c r="W32" s="5" t="s">
        <v>59</v>
      </c>
      <c r="X32" s="4" t="s">
        <v>39</v>
      </c>
      <c r="Y32" s="5" t="s">
        <v>40</v>
      </c>
      <c r="Z32" s="4" t="s">
        <v>53</v>
      </c>
      <c r="AA32" s="5" t="s">
        <v>54</v>
      </c>
      <c r="AB32" s="6">
        <f t="shared" si="0"/>
        <v>2.0166799999999999E-2</v>
      </c>
      <c r="AD32" s="7"/>
      <c r="AF32" s="7"/>
      <c r="AG32" s="7"/>
    </row>
    <row r="33" spans="1:33" x14ac:dyDescent="0.2">
      <c r="A33" s="11">
        <v>6781</v>
      </c>
      <c r="B33" s="12" t="s">
        <v>119</v>
      </c>
      <c r="C33" s="12">
        <v>43390</v>
      </c>
      <c r="D33" s="4">
        <v>171</v>
      </c>
      <c r="E33" s="5" t="s">
        <v>56</v>
      </c>
      <c r="F33" s="4" t="s">
        <v>122</v>
      </c>
      <c r="G33" s="5" t="s">
        <v>123</v>
      </c>
      <c r="H33" s="4" t="str">
        <f>"000085"</f>
        <v>000085</v>
      </c>
      <c r="I33" s="3">
        <v>43372</v>
      </c>
      <c r="J33" s="4" t="str">
        <f>"000114"</f>
        <v>000114</v>
      </c>
      <c r="K33" s="3">
        <v>43372</v>
      </c>
      <c r="L33" s="4" t="str">
        <f>"000115"</f>
        <v>000115</v>
      </c>
      <c r="M33" s="3">
        <v>43372</v>
      </c>
      <c r="N33" s="4">
        <v>17</v>
      </c>
      <c r="O33" s="4" t="str">
        <f>"006793"</f>
        <v>006793</v>
      </c>
      <c r="P33" s="3">
        <v>43389</v>
      </c>
      <c r="Q33" s="6">
        <v>9.9625400000000006</v>
      </c>
      <c r="R33" s="6">
        <v>1.05603</v>
      </c>
      <c r="S33" s="6">
        <v>8.9065100000000008</v>
      </c>
      <c r="T33" s="4">
        <v>245</v>
      </c>
      <c r="U33" s="3">
        <v>43390</v>
      </c>
      <c r="V33" s="4">
        <v>0</v>
      </c>
      <c r="W33" s="5" t="s">
        <v>124</v>
      </c>
      <c r="X33" s="4" t="s">
        <v>39</v>
      </c>
      <c r="Y33" s="5" t="s">
        <v>40</v>
      </c>
      <c r="Z33" s="4" t="s">
        <v>47</v>
      </c>
      <c r="AA33" s="5" t="s">
        <v>48</v>
      </c>
      <c r="AB33" s="6">
        <f t="shared" si="0"/>
        <v>9.9625400000000003E-2</v>
      </c>
      <c r="AD33" s="7"/>
      <c r="AF33" s="7"/>
      <c r="AG33" s="7"/>
    </row>
    <row r="34" spans="1:33" x14ac:dyDescent="0.2">
      <c r="A34" s="11">
        <v>6782</v>
      </c>
      <c r="B34" s="12" t="s">
        <v>119</v>
      </c>
      <c r="C34" s="12">
        <v>43390</v>
      </c>
      <c r="D34" s="4">
        <v>171</v>
      </c>
      <c r="E34" s="5" t="s">
        <v>56</v>
      </c>
      <c r="F34" s="4" t="s">
        <v>125</v>
      </c>
      <c r="G34" s="5" t="s">
        <v>126</v>
      </c>
      <c r="H34" s="4" t="str">
        <f>"000045"</f>
        <v>000045</v>
      </c>
      <c r="I34" s="3">
        <v>43309</v>
      </c>
      <c r="J34" s="4" t="str">
        <f>"000097"</f>
        <v>000097</v>
      </c>
      <c r="K34" s="3">
        <v>43368</v>
      </c>
      <c r="L34" s="4" t="str">
        <f>"000099"</f>
        <v>000099</v>
      </c>
      <c r="M34" s="3">
        <v>43368</v>
      </c>
      <c r="N34" s="4">
        <v>18</v>
      </c>
      <c r="O34" s="4" t="str">
        <f>"006829"</f>
        <v>006829</v>
      </c>
      <c r="P34" s="3">
        <v>43389</v>
      </c>
      <c r="Q34" s="6">
        <v>49.760629999999999</v>
      </c>
      <c r="R34" s="6">
        <v>5.2746199999999996</v>
      </c>
      <c r="S34" s="6">
        <v>44.48601</v>
      </c>
      <c r="T34" s="4">
        <v>245</v>
      </c>
      <c r="U34" s="3">
        <v>43390</v>
      </c>
      <c r="V34" s="4">
        <v>0</v>
      </c>
      <c r="W34" s="5" t="s">
        <v>124</v>
      </c>
      <c r="X34" s="4" t="s">
        <v>127</v>
      </c>
      <c r="Y34" s="5" t="s">
        <v>128</v>
      </c>
      <c r="Z34" s="4" t="s">
        <v>47</v>
      </c>
      <c r="AA34" s="5" t="s">
        <v>48</v>
      </c>
      <c r="AB34" s="6">
        <f t="shared" si="0"/>
        <v>0.4976063</v>
      </c>
      <c r="AD34" s="7"/>
      <c r="AF34" s="7"/>
      <c r="AG34" s="7"/>
    </row>
    <row r="35" spans="1:33" x14ac:dyDescent="0.2">
      <c r="A35" s="11">
        <v>6783</v>
      </c>
      <c r="B35" s="12" t="s">
        <v>119</v>
      </c>
      <c r="C35" s="12">
        <v>43390</v>
      </c>
      <c r="D35" s="4">
        <v>171</v>
      </c>
      <c r="E35" s="5" t="s">
        <v>56</v>
      </c>
      <c r="F35" s="4" t="s">
        <v>129</v>
      </c>
      <c r="G35" s="5" t="s">
        <v>130</v>
      </c>
      <c r="H35" s="4" t="str">
        <f>"000061"</f>
        <v>000061</v>
      </c>
      <c r="I35" s="3">
        <v>43311</v>
      </c>
      <c r="J35" s="4" t="str">
        <f>"000093"</f>
        <v>000093</v>
      </c>
      <c r="K35" s="3">
        <v>43368</v>
      </c>
      <c r="L35" s="4" t="str">
        <f>"000095"</f>
        <v>000095</v>
      </c>
      <c r="M35" s="3">
        <v>43368</v>
      </c>
      <c r="N35" s="4">
        <v>18</v>
      </c>
      <c r="O35" s="4" t="str">
        <f>"006848"</f>
        <v>006848</v>
      </c>
      <c r="P35" s="3">
        <v>43389</v>
      </c>
      <c r="Q35" s="6">
        <v>9.9521300000000004</v>
      </c>
      <c r="R35" s="6">
        <v>1.0549200000000001</v>
      </c>
      <c r="S35" s="6">
        <v>8.8972099999999994</v>
      </c>
      <c r="T35" s="4">
        <v>245</v>
      </c>
      <c r="U35" s="3">
        <v>43390</v>
      </c>
      <c r="V35" s="4">
        <v>0</v>
      </c>
      <c r="W35" s="5" t="s">
        <v>131</v>
      </c>
      <c r="X35" s="4" t="s">
        <v>127</v>
      </c>
      <c r="Y35" s="5" t="s">
        <v>128</v>
      </c>
      <c r="Z35" s="4" t="s">
        <v>47</v>
      </c>
      <c r="AA35" s="5" t="s">
        <v>48</v>
      </c>
      <c r="AB35" s="6">
        <f t="shared" si="0"/>
        <v>9.9521300000000007E-2</v>
      </c>
      <c r="AD35" s="7"/>
      <c r="AF35" s="7"/>
      <c r="AG35" s="7"/>
    </row>
    <row r="36" spans="1:33" x14ac:dyDescent="0.2">
      <c r="A36" s="11">
        <v>7116</v>
      </c>
      <c r="B36" s="12" t="s">
        <v>119</v>
      </c>
      <c r="C36" s="12">
        <v>43404</v>
      </c>
      <c r="D36" s="4">
        <v>171</v>
      </c>
      <c r="E36" s="5" t="s">
        <v>56</v>
      </c>
      <c r="F36" s="4" t="s">
        <v>132</v>
      </c>
      <c r="G36" s="5" t="s">
        <v>133</v>
      </c>
      <c r="H36" s="4" t="str">
        <f>"000081"</f>
        <v>000081</v>
      </c>
      <c r="I36" s="3">
        <v>43281</v>
      </c>
      <c r="J36" s="4" t="str">
        <f>"000029"</f>
        <v>000029</v>
      </c>
      <c r="K36" s="3">
        <v>43300</v>
      </c>
      <c r="L36" s="4" t="str">
        <f>"000052"</f>
        <v>000052</v>
      </c>
      <c r="M36" s="3">
        <v>43311</v>
      </c>
      <c r="N36" s="4">
        <v>18</v>
      </c>
      <c r="O36" s="4" t="str">
        <f>"007052"</f>
        <v>007052</v>
      </c>
      <c r="P36" s="3">
        <v>43400</v>
      </c>
      <c r="Q36" s="6">
        <v>20.375389999999999</v>
      </c>
      <c r="R36" s="6">
        <v>2.3027700000000002</v>
      </c>
      <c r="S36" s="6">
        <v>18.072620000000001</v>
      </c>
      <c r="T36" s="4">
        <v>260</v>
      </c>
      <c r="U36" s="3">
        <v>43404</v>
      </c>
      <c r="V36" s="4">
        <v>9448021479</v>
      </c>
      <c r="W36" s="5" t="s">
        <v>41</v>
      </c>
      <c r="X36" s="4" t="s">
        <v>134</v>
      </c>
      <c r="Y36" s="5" t="s">
        <v>135</v>
      </c>
      <c r="Z36" s="4" t="s">
        <v>53</v>
      </c>
      <c r="AA36" s="5" t="s">
        <v>54</v>
      </c>
      <c r="AB36" s="6">
        <f t="shared" si="0"/>
        <v>0.20375389999999999</v>
      </c>
      <c r="AD36" s="7"/>
      <c r="AF36" s="7"/>
      <c r="AG36" s="7"/>
    </row>
    <row r="37" spans="1:33" x14ac:dyDescent="0.2">
      <c r="A37" s="11">
        <v>7277</v>
      </c>
      <c r="B37" s="12" t="s">
        <v>136</v>
      </c>
      <c r="C37" s="12">
        <v>43420</v>
      </c>
      <c r="D37" s="4">
        <v>171</v>
      </c>
      <c r="E37" s="5" t="s">
        <v>56</v>
      </c>
      <c r="F37" s="4" t="s">
        <v>71</v>
      </c>
      <c r="G37" s="5" t="s">
        <v>72</v>
      </c>
      <c r="H37" s="4" t="str">
        <f>"000042"</f>
        <v>000042</v>
      </c>
      <c r="I37" s="3">
        <v>43038</v>
      </c>
      <c r="J37" s="4" t="str">
        <f>"000050"</f>
        <v>000050</v>
      </c>
      <c r="K37" s="3">
        <v>43347</v>
      </c>
      <c r="L37" s="4" t="str">
        <f>"000074"</f>
        <v>000074</v>
      </c>
      <c r="M37" s="3">
        <v>43368</v>
      </c>
      <c r="N37" s="4">
        <v>18</v>
      </c>
      <c r="O37" s="4" t="str">
        <f>"007331"</f>
        <v>007331</v>
      </c>
      <c r="P37" s="3">
        <v>43418</v>
      </c>
      <c r="Q37" s="6">
        <v>0.11636000000000001</v>
      </c>
      <c r="R37" s="6">
        <v>1.235E-2</v>
      </c>
      <c r="S37" s="6">
        <v>0.10401000000000001</v>
      </c>
      <c r="T37" s="4">
        <v>263</v>
      </c>
      <c r="U37" s="3">
        <v>43420</v>
      </c>
      <c r="V37" s="4">
        <v>9448021479</v>
      </c>
      <c r="W37" s="5" t="s">
        <v>66</v>
      </c>
      <c r="X37" s="4" t="s">
        <v>36</v>
      </c>
      <c r="Y37" s="5" t="s">
        <v>37</v>
      </c>
      <c r="Z37" s="4" t="s">
        <v>53</v>
      </c>
      <c r="AA37" s="5" t="s">
        <v>54</v>
      </c>
      <c r="AB37" s="6">
        <f t="shared" si="0"/>
        <v>1.1636000000000001E-3</v>
      </c>
      <c r="AD37" s="7"/>
      <c r="AF37" s="7"/>
      <c r="AG37" s="7"/>
    </row>
    <row r="38" spans="1:33" x14ac:dyDescent="0.2">
      <c r="A38" s="11">
        <v>7278</v>
      </c>
      <c r="B38" s="12" t="s">
        <v>136</v>
      </c>
      <c r="C38" s="12">
        <v>43420</v>
      </c>
      <c r="D38" s="4">
        <v>171</v>
      </c>
      <c r="E38" s="5" t="s">
        <v>56</v>
      </c>
      <c r="F38" s="4" t="s">
        <v>137</v>
      </c>
      <c r="G38" s="5" t="s">
        <v>138</v>
      </c>
      <c r="H38" s="4" t="str">
        <f>"000046"</f>
        <v>000046</v>
      </c>
      <c r="I38" s="3">
        <v>43038</v>
      </c>
      <c r="J38" s="4" t="str">
        <f>"000056"</f>
        <v>000056</v>
      </c>
      <c r="K38" s="3">
        <v>43371</v>
      </c>
      <c r="L38" s="4" t="str">
        <f>"000086"</f>
        <v>000086</v>
      </c>
      <c r="M38" s="3">
        <v>43400</v>
      </c>
      <c r="N38" s="4">
        <v>18</v>
      </c>
      <c r="O38" s="4" t="str">
        <f>"007332"</f>
        <v>007332</v>
      </c>
      <c r="P38" s="3">
        <v>43418</v>
      </c>
      <c r="Q38" s="6">
        <v>28.525500000000001</v>
      </c>
      <c r="R38" s="6">
        <v>3.8361399999999999</v>
      </c>
      <c r="S38" s="6">
        <v>24.689360000000001</v>
      </c>
      <c r="T38" s="4">
        <v>263</v>
      </c>
      <c r="U38" s="3">
        <v>43420</v>
      </c>
      <c r="V38" s="4">
        <v>9448021479</v>
      </c>
      <c r="W38" s="5" t="s">
        <v>66</v>
      </c>
      <c r="X38" s="4" t="s">
        <v>36</v>
      </c>
      <c r="Y38" s="5" t="s">
        <v>37</v>
      </c>
      <c r="Z38" s="4" t="s">
        <v>53</v>
      </c>
      <c r="AA38" s="5" t="s">
        <v>54</v>
      </c>
      <c r="AB38" s="6">
        <f t="shared" si="0"/>
        <v>0.28525500000000004</v>
      </c>
      <c r="AD38" s="7"/>
      <c r="AF38" s="7"/>
      <c r="AG38" s="7"/>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cp:lastPrinted>2019-01-08T07:19:18Z</cp:lastPrinted>
  <dcterms:created xsi:type="dcterms:W3CDTF">2019-01-08T05:01:28Z</dcterms:created>
  <dcterms:modified xsi:type="dcterms:W3CDTF">2019-01-17T14:57:00Z</dcterms:modified>
</cp:coreProperties>
</file>