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" l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<sst xmlns="http://schemas.openxmlformats.org/spreadsheetml/2006/main" count="361" uniqueCount="168">
  <si>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</si>
  <si>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</si>
  <si>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</si>
  <si>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</si>
  <si>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</si>
  <si>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</si>
  <si>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</si>
  <si>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</si>
  <si>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</si>
  <si>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</si>
  <si>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</si>
  <si>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</si>
  <si>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</si>
  <si>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</si>
  <si>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</si>
  <si>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</si>
  <si>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</si>
  <si>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</si>
  <si>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</si>
  <si>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</si>
  <si>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</si>
  <si>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</si>
  <si>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</si>
  <si>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</si>
  <si>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</si>
  <si>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</si>
  <si>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</si>
  <si>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</si>
  <si>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</si>
  <si>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</si>
  <si>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</si>
  <si>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</si>
  <si>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</si>
  <si>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</si>
  <si>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</si>
  <si>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</si>
  <si>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</si>
  <si>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</si>
  <si>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</si>
  <si>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</si>
  <si>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</si>
  <si>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</si>
  <si>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</si>
  <si>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</si>
  <si>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</si>
  <si>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</si>
  <si>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P3158</t>
  </si>
  <si>
    <t>SIP Infrastructure Project works</t>
  </si>
  <si>
    <t>M/s KRIDL</t>
  </si>
  <si>
    <t>P3075</t>
  </si>
  <si>
    <t>Special comprehensive development works in Bangalore city (Bangalore city in charge Minister Discretionary Grants)</t>
  </si>
  <si>
    <t>P3175</t>
  </si>
  <si>
    <t>Special development works in ward No.172, 154, 197, 77, 75, 192, 102, 18, 41 (Rs.400 lakhs each ward)</t>
  </si>
  <si>
    <t>P0190</t>
  </si>
  <si>
    <t>Works sanctioned by Hon Mayor</t>
  </si>
  <si>
    <t>ddo313</t>
  </si>
  <si>
    <t xml:space="preserve"> Chief Engineer SWD Central Zone</t>
  </si>
  <si>
    <t>P0303</t>
  </si>
  <si>
    <t>M and R to Pumpsets, Lifts, DG Sets, Wireless sets and Internal Telephone Exchange</t>
  </si>
  <si>
    <t>ddo258</t>
  </si>
  <si>
    <t xml:space="preserve"> Executive Engineer Electrical South Zone</t>
  </si>
  <si>
    <t>ddo270</t>
  </si>
  <si>
    <t xml:space="preserve"> Assistant Executive Engineer BTM Layout South Zone</t>
  </si>
  <si>
    <t>Sri. K R Pratheek</t>
  </si>
  <si>
    <t>K R Pratheek</t>
  </si>
  <si>
    <t>Sri. Patel B</t>
  </si>
  <si>
    <t>Patel. B</t>
  </si>
  <si>
    <t>Patel B</t>
  </si>
  <si>
    <t>Y H Krishna</t>
  </si>
  <si>
    <t>Madivala</t>
  </si>
  <si>
    <t>172-17-000040</t>
  </si>
  <si>
    <t xml:space="preserve">Providing and fixing of LED Street lights in Ward No 172 in BTM Layout Division </t>
  </si>
  <si>
    <t>M/S Sri Chamundeshwarai Electricals (Muniraju.H.C)</t>
  </si>
  <si>
    <t>172-17-000048</t>
  </si>
  <si>
    <t>Development of roads and drains in ward no 172 Madiwala</t>
  </si>
  <si>
    <t>172-11-000040</t>
  </si>
  <si>
    <t>Construction of MPED Building at Ward no 172 Madiwala BTM Layout UCO Bank Colony</t>
  </si>
  <si>
    <t>Almas Constructions Abdul Khalak</t>
  </si>
  <si>
    <t>P2333</t>
  </si>
  <si>
    <t>Developmental works at BTM Layout Assembly constituency</t>
  </si>
  <si>
    <t>172-16-000002</t>
  </si>
  <si>
    <t>Annual Maintainance work for the year 2015-16 in ward No-172 Madiwala</t>
  </si>
  <si>
    <t>172-17-000041</t>
  </si>
  <si>
    <t>Consultancy services for preparation of DPR for the work of Improvements to drain, footpath and Asphalting to selected Arterial, Sub-Arterial Roads and other connecting roads in South zone South 2016-17-Package No.20</t>
  </si>
  <si>
    <t>Sri Ramaiah Lokesh</t>
  </si>
  <si>
    <t>M/s Sapience Consultants and Engineers</t>
  </si>
  <si>
    <t>172-17-000050</t>
  </si>
  <si>
    <t>Engagement of Gangman and Hiring of Tractor Tippers for cleaning and Maintenance of road side drains and other cleaning works in works in ward no172</t>
  </si>
  <si>
    <t>172-16-000030</t>
  </si>
  <si>
    <t>Improvements to road in Gunduthopu in ward no 172</t>
  </si>
  <si>
    <t>172-16-000029</t>
  </si>
  <si>
    <t>Providing RCC drain in Gunduthopu in ward no 172 Madiwala</t>
  </si>
  <si>
    <t>172-15-000011</t>
  </si>
  <si>
    <t>Improvements roads and drain at cross roads of Chocolate factory road BTM 1st stage in ward No 172 Madiwala</t>
  </si>
  <si>
    <t>C Krishna</t>
  </si>
  <si>
    <t>172-17-000043</t>
  </si>
  <si>
    <t>Development of Secondary drains Terrtiary drains at Ward No 172 Madiwala</t>
  </si>
  <si>
    <t>Executive Engineer KRIDL 3</t>
  </si>
  <si>
    <t>172-15-000028</t>
  </si>
  <si>
    <t xml:space="preserve">Providing Name Boards for the Missing roads, Replacing damaged name boards including painting in Ward No. 172 Madiwala </t>
  </si>
  <si>
    <t>S Nagendra Kumar</t>
  </si>
  <si>
    <t>172-16-000023</t>
  </si>
  <si>
    <t>Re-modeling of Existing Library building (retaining ground floor) to Dialisys Centre at Cashier layout Ward no 172 Madivala</t>
  </si>
  <si>
    <t>172-15-000020</t>
  </si>
  <si>
    <t xml:space="preserve">Improvements to drains in 19th main 8th Cross and 20th main 5th cross in BTM 1st stage Ward No. 172 Madiwala </t>
  </si>
  <si>
    <t>K S Srinivasan</t>
  </si>
  <si>
    <t>172-15-000022</t>
  </si>
  <si>
    <t xml:space="preserve">Improvements to foot path and Desilting of drains in Old Madiwala and Jai Bheemanagara in BTM 1st stage Ward No. 172 Madiwala. </t>
  </si>
  <si>
    <t>172-15-000002</t>
  </si>
  <si>
    <t>Asphalting to road cutting portion and bad reaches for the year 2014 15 in ward No 172 Madiwala</t>
  </si>
  <si>
    <t>Sri K R Pratheek</t>
  </si>
  <si>
    <t>172-17-000018</t>
  </si>
  <si>
    <t>Construction of Toilet Block near Priyadarshini Indiragandhi Park 16th main road in ward no 172 Madiwala</t>
  </si>
  <si>
    <t>Gnanendra Reddy</t>
  </si>
  <si>
    <t>172-17-000019</t>
  </si>
  <si>
    <t>Construction of Toilet Block near BESCOM office 17th main on 100 feet ring road in ward no 172 Madiwala</t>
  </si>
  <si>
    <t>172-15-000009</t>
  </si>
  <si>
    <t>Improvements to Roads and drain at Madiwala Extension in ward No172 madiwala</t>
  </si>
  <si>
    <t>172-17-000031</t>
  </si>
  <si>
    <t>Providing electrical accessories and repairs to Tavarekere Maternity Home in Madiwala Ward no 172</t>
  </si>
  <si>
    <t>M/S V.Jaykumar (Shree Vinayaka Electricals)</t>
  </si>
  <si>
    <t>172-16-000001</t>
  </si>
  <si>
    <t>Operation and Maintenance of Street Lighting System in Ward No.172 Package S-26 of South Zone</t>
  </si>
  <si>
    <t>M/s. Lakshmikantha Electricals (Thimmappa.R)</t>
  </si>
  <si>
    <t>172-16-000003</t>
  </si>
  <si>
    <t>Asphalting to road cutting portion and bad reaches for the year 2015-16 in ward No-172 Madiwala</t>
  </si>
  <si>
    <t>Sri. Gnanendra Reddy</t>
  </si>
  <si>
    <t>172-15-000027</t>
  </si>
  <si>
    <t xml:space="preserve">Improvements to the Madduramma Colony cross roads in BTM 1st stage, ward No. 172 Madiwala. </t>
  </si>
  <si>
    <t>172-17-000013</t>
  </si>
  <si>
    <t>Additional Building works to the Samudaya Bhavana at UCO bank colony in ward no 172 Madiwala</t>
  </si>
  <si>
    <t>Almas Constructions,  Abdul Khalak</t>
  </si>
  <si>
    <t>172-17-000016</t>
  </si>
  <si>
    <t>Sinking of Borewell and providing and Distribution of pipelines in ward no 172</t>
  </si>
  <si>
    <t>172-17-000046</t>
  </si>
  <si>
    <t>Improvements to drains at 8th cross from 20th main to VP road in ward no 172 madiwala.</t>
  </si>
  <si>
    <t>172-17-000030</t>
  </si>
  <si>
    <t>Sinking and energyzing of borewell in ward no 172</t>
  </si>
  <si>
    <t>172-15-000025</t>
  </si>
  <si>
    <t xml:space="preserve">Asphalting to the Balance Portions of Roads in Silk Board Quarters and Village Panchayath Road 2nd cross in BTM 1st stage ward No. 172 Madiwala.  </t>
  </si>
  <si>
    <t>172-17-000011</t>
  </si>
  <si>
    <t xml:space="preserve">Construction of Culverts and improvements to drain at 2nd cross Chennamma layout Madvala </t>
  </si>
  <si>
    <t>October</t>
  </si>
  <si>
    <t>172-13-000020</t>
  </si>
  <si>
    <t>Construction of DWC Center at Cashier layout adjacent to SWD in ward no 172</t>
  </si>
  <si>
    <t>M/s.KRIDL</t>
  </si>
  <si>
    <t>P2906</t>
  </si>
  <si>
    <t>Solid waste management basic infra works unde 13th finance commission grants (Est 200 Cr)</t>
  </si>
  <si>
    <t>172-18-000002</t>
  </si>
  <si>
    <t>Providing Street lights Timer Control and other Public lighting accessories in  Burrial Ground Madiwala and surrounding areas ward no 172</t>
  </si>
  <si>
    <t>Executive Engineer-3, Karnataka Rural Infrastructure,</t>
  </si>
  <si>
    <t>P3290</t>
  </si>
  <si>
    <t>14th Finance Commission Works - Providing Street Lights and Maintenance</t>
  </si>
  <si>
    <t>172-18-000024</t>
  </si>
  <si>
    <t>Providing LED Street lights in ward no 172</t>
  </si>
  <si>
    <t>Executive Engineer -3, KRIDL</t>
  </si>
  <si>
    <t>172-17-000014</t>
  </si>
  <si>
    <t>Additional Building works to the Samudaya Bhavana at Maduramma colony  in ward no 172 Madiwala</t>
  </si>
  <si>
    <t>Almas Constructions, Abdul Khalak</t>
  </si>
  <si>
    <t>172-17-000044</t>
  </si>
  <si>
    <t xml:space="preserve">Improvements to drains  and culverts at 16th main road Tavarekere in ward 172 </t>
  </si>
  <si>
    <t>172-17-000045</t>
  </si>
  <si>
    <t xml:space="preserve">Improvements to Drains and culverts  at Tavarekere main road  in ward 172 </t>
  </si>
  <si>
    <t>November</t>
  </si>
  <si>
    <t>172-18-000009</t>
  </si>
  <si>
    <t xml:space="preserve">Repairs to BBMP BTM Layouyt Sub Division office Park Fence in ward No:172 Madiwala </t>
  </si>
  <si>
    <t>P3292</t>
  </si>
  <si>
    <t>14th Finance Commission Works - Community Property Maintenance (including Parks)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</si>
</sst>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sqref="A1:XFD38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450</v>
      </c>
      <c r="B2" s="12" t="s">
        <v>28</v>
      </c>
      <c r="C2" s="12">
        <v>43200</v>
      </c>
      <c r="D2" s="4">
        <v>172</v>
      </c>
      <c r="E2" s="5" t="s">
        <v>69</v>
      </c>
      <c r="F2" s="4" t="s">
        <v>70</v>
      </c>
      <c r="G2" s="5" t="s">
        <v>71</v>
      </c>
      <c r="H2" s="4" t="str">
        <f>"000143"</f>
        <v>000143</v>
      </c>
      <c r="I2" s="3">
        <v>43129</v>
      </c>
      <c r="J2" s="4" t="str">
        <f>"000135"</f>
        <v>000135</v>
      </c>
      <c r="K2" s="3">
        <v>43181</v>
      </c>
      <c r="L2" s="4" t="str">
        <f>"000133"</f>
        <v>000133</v>
      </c>
      <c r="M2" s="3">
        <v>43181</v>
      </c>
      <c r="N2" s="4">
        <v>17</v>
      </c>
      <c r="O2" s="4" t="str">
        <f>"000435"</f>
        <v>000435</v>
      </c>
      <c r="P2" s="3">
        <v>43199</v>
      </c>
      <c r="Q2" s="6">
        <v>5.7747000000000002</v>
      </c>
      <c r="R2" s="6">
        <v>0.17901</v>
      </c>
      <c r="S2" s="6">
        <v>5.5956900000000003</v>
      </c>
      <c r="T2" s="4">
        <v>13</v>
      </c>
      <c r="U2" s="3">
        <v>43200</v>
      </c>
      <c r="V2" s="4">
        <v>9448762931</v>
      </c>
      <c r="W2" s="5" t="s">
        <v>72</v>
      </c>
      <c r="X2" s="4" t="s">
        <v>39</v>
      </c>
      <c r="Y2" s="5" t="s">
        <v>40</v>
      </c>
      <c r="Z2" s="4" t="s">
        <v>59</v>
      </c>
      <c r="AA2" s="5" t="s">
        <v>60</v>
      </c>
      <c r="AB2" s="6">
        <v>5.7747E-2</v>
      </c>
      <c r="AD2" s="7"/>
      <c r="AF2" s="7"/>
      <c r="AG2" s="7"/>
    </row>
    <row r="3" spans="1:33" x14ac:dyDescent="0.2">
      <c r="A3" s="11">
        <v>679</v>
      </c>
      <c r="B3" s="12" t="s">
        <v>28</v>
      </c>
      <c r="C3" s="12">
        <v>43215</v>
      </c>
      <c r="D3" s="4">
        <v>172</v>
      </c>
      <c r="E3" s="5" t="s">
        <v>69</v>
      </c>
      <c r="F3" s="4" t="s">
        <v>73</v>
      </c>
      <c r="G3" s="5" t="s">
        <v>74</v>
      </c>
      <c r="H3" s="4" t="str">
        <f>"000002"</f>
        <v>000002</v>
      </c>
      <c r="I3" s="3">
        <v>43192</v>
      </c>
      <c r="J3" s="4" t="str">
        <f>"000001"</f>
        <v>000001</v>
      </c>
      <c r="K3" s="3">
        <v>43192</v>
      </c>
      <c r="L3" s="4" t="str">
        <f>"000004"</f>
        <v>000004</v>
      </c>
      <c r="M3" s="3">
        <v>43196</v>
      </c>
      <c r="N3" s="4">
        <v>17</v>
      </c>
      <c r="O3" s="4" t="str">
        <f>"000648"</f>
        <v>000648</v>
      </c>
      <c r="P3" s="3">
        <v>43214</v>
      </c>
      <c r="Q3" s="6">
        <v>99.562259999999995</v>
      </c>
      <c r="R3" s="6">
        <v>8.3626799999999992</v>
      </c>
      <c r="S3" s="6">
        <v>91.199579999999997</v>
      </c>
      <c r="T3" s="4">
        <v>24</v>
      </c>
      <c r="U3" s="3">
        <v>43215</v>
      </c>
      <c r="V3" s="4">
        <v>9845029159</v>
      </c>
      <c r="W3" s="5" t="s">
        <v>48</v>
      </c>
      <c r="X3" s="4" t="s">
        <v>39</v>
      </c>
      <c r="Y3" s="5" t="s">
        <v>40</v>
      </c>
      <c r="Z3" s="4" t="s">
        <v>61</v>
      </c>
      <c r="AA3" s="5" t="s">
        <v>62</v>
      </c>
      <c r="AB3" s="6">
        <v>0.99562259999999991</v>
      </c>
      <c r="AD3" s="7"/>
      <c r="AF3" s="7"/>
      <c r="AG3" s="7"/>
    </row>
    <row r="4" spans="1:33" x14ac:dyDescent="0.2">
      <c r="A4" s="11">
        <v>753</v>
      </c>
      <c r="B4" s="12" t="s">
        <v>28</v>
      </c>
      <c r="C4" s="12">
        <v>43216</v>
      </c>
      <c r="D4" s="4">
        <v>172</v>
      </c>
      <c r="E4" s="5" t="s">
        <v>69</v>
      </c>
      <c r="F4" s="4" t="s">
        <v>75</v>
      </c>
      <c r="G4" s="5" t="s">
        <v>76</v>
      </c>
      <c r="H4" s="4" t="str">
        <f>"00004."</f>
        <v>00004.</v>
      </c>
      <c r="I4" s="3">
        <v>42765</v>
      </c>
      <c r="J4" s="4" t="str">
        <f>"000168"</f>
        <v>000168</v>
      </c>
      <c r="K4" s="3">
        <v>42752</v>
      </c>
      <c r="L4" s="4" t="str">
        <f>"000337"</f>
        <v>000337</v>
      </c>
      <c r="M4" s="3">
        <v>42765</v>
      </c>
      <c r="N4" s="4">
        <v>11</v>
      </c>
      <c r="O4" s="4" t="str">
        <f>"000695"</f>
        <v>000695</v>
      </c>
      <c r="P4" s="3">
        <v>43215</v>
      </c>
      <c r="Q4" s="6">
        <v>53.493580000000001</v>
      </c>
      <c r="R4" s="6">
        <v>7.0154800000000002</v>
      </c>
      <c r="S4" s="6">
        <v>46.478099999999998</v>
      </c>
      <c r="T4" s="4">
        <v>28</v>
      </c>
      <c r="U4" s="3">
        <v>43216</v>
      </c>
      <c r="V4" s="4">
        <v>9448118398</v>
      </c>
      <c r="W4" s="5" t="s">
        <v>77</v>
      </c>
      <c r="X4" s="4" t="s">
        <v>78</v>
      </c>
      <c r="Y4" s="5" t="s">
        <v>79</v>
      </c>
      <c r="Z4" s="4" t="s">
        <v>61</v>
      </c>
      <c r="AA4" s="5" t="s">
        <v>62</v>
      </c>
      <c r="AB4" s="6">
        <v>0.53493579999999996</v>
      </c>
      <c r="AD4" s="7"/>
      <c r="AF4" s="7"/>
      <c r="AG4" s="7"/>
    </row>
    <row r="5" spans="1:33" x14ac:dyDescent="0.2">
      <c r="A5" s="11">
        <v>796</v>
      </c>
      <c r="B5" s="12" t="s">
        <v>28</v>
      </c>
      <c r="C5" s="12">
        <v>43217</v>
      </c>
      <c r="D5" s="4">
        <v>172</v>
      </c>
      <c r="E5" s="5" t="s">
        <v>69</v>
      </c>
      <c r="F5" s="4" t="s">
        <v>80</v>
      </c>
      <c r="G5" s="5" t="s">
        <v>81</v>
      </c>
      <c r="H5" s="4" t="str">
        <f>"000037"</f>
        <v>000037</v>
      </c>
      <c r="I5" s="3">
        <v>42521</v>
      </c>
      <c r="J5" s="4" t="str">
        <f>"000143"</f>
        <v>000143</v>
      </c>
      <c r="K5" s="3">
        <v>42706</v>
      </c>
      <c r="L5" s="4" t="str">
        <f>"000293"</f>
        <v>000293</v>
      </c>
      <c r="M5" s="3">
        <v>42709</v>
      </c>
      <c r="N5" s="4">
        <v>16</v>
      </c>
      <c r="O5" s="4" t="str">
        <f>"000732"</f>
        <v>000732</v>
      </c>
      <c r="P5" s="3">
        <v>43216</v>
      </c>
      <c r="Q5" s="6">
        <v>6.3356000000000003</v>
      </c>
      <c r="R5" s="6">
        <v>0.75361999999999996</v>
      </c>
      <c r="S5" s="6">
        <v>5.5819799999999997</v>
      </c>
      <c r="T5" s="4">
        <v>31</v>
      </c>
      <c r="U5" s="3">
        <v>43217</v>
      </c>
      <c r="V5" s="4">
        <v>9916364289</v>
      </c>
      <c r="W5" s="5" t="s">
        <v>66</v>
      </c>
      <c r="X5" s="4" t="s">
        <v>30</v>
      </c>
      <c r="Y5" s="5" t="s">
        <v>31</v>
      </c>
      <c r="Z5" s="4" t="s">
        <v>61</v>
      </c>
      <c r="AA5" s="5" t="s">
        <v>62</v>
      </c>
      <c r="AB5" s="6">
        <v>6.335600000000001E-2</v>
      </c>
      <c r="AD5" s="7"/>
      <c r="AF5" s="7"/>
      <c r="AG5" s="7"/>
    </row>
    <row r="6" spans="1:33" x14ac:dyDescent="0.2">
      <c r="A6" s="11">
        <v>1024</v>
      </c>
      <c r="B6" s="12" t="s">
        <v>35</v>
      </c>
      <c r="C6" s="12">
        <v>43229</v>
      </c>
      <c r="D6" s="4">
        <v>172</v>
      </c>
      <c r="E6" s="5" t="s">
        <v>69</v>
      </c>
      <c r="F6" s="4" t="s">
        <v>82</v>
      </c>
      <c r="G6" s="5" t="s">
        <v>83</v>
      </c>
      <c r="H6" s="4" t="str">
        <f>"000021"</f>
        <v>000021</v>
      </c>
      <c r="I6" s="3">
        <v>42637</v>
      </c>
      <c r="J6" s="4" t="str">
        <f>"000061"</f>
        <v>000061</v>
      </c>
      <c r="K6" s="3">
        <v>42824</v>
      </c>
      <c r="L6" s="4" t="str">
        <f>"000061"</f>
        <v>000061</v>
      </c>
      <c r="M6" s="3">
        <v>42824</v>
      </c>
      <c r="N6" s="4">
        <v>17</v>
      </c>
      <c r="O6" s="4" t="str">
        <f>"000595"</f>
        <v>000595</v>
      </c>
      <c r="P6" s="3">
        <v>42847</v>
      </c>
      <c r="Q6" s="6">
        <v>186.71807000000001</v>
      </c>
      <c r="R6" s="6">
        <v>7.7749499999999996</v>
      </c>
      <c r="S6" s="6">
        <v>178.94311999999999</v>
      </c>
      <c r="T6" s="4">
        <v>47</v>
      </c>
      <c r="U6" s="3">
        <v>43229</v>
      </c>
      <c r="V6" s="4">
        <v>9900193115</v>
      </c>
      <c r="W6" s="5" t="s">
        <v>84</v>
      </c>
      <c r="X6" s="4" t="s">
        <v>46</v>
      </c>
      <c r="Y6" s="5" t="s">
        <v>47</v>
      </c>
      <c r="Z6" s="4" t="s">
        <v>61</v>
      </c>
      <c r="AA6" s="5" t="s">
        <v>62</v>
      </c>
      <c r="AB6" s="6">
        <v>1.8671807</v>
      </c>
      <c r="AD6" s="7"/>
      <c r="AF6" s="7"/>
      <c r="AG6" s="7"/>
    </row>
    <row r="7" spans="1:33" x14ac:dyDescent="0.2">
      <c r="A7" s="11">
        <v>1371</v>
      </c>
      <c r="B7" s="12" t="s">
        <v>35</v>
      </c>
      <c r="C7" s="12">
        <v>43241</v>
      </c>
      <c r="D7" s="4">
        <v>172</v>
      </c>
      <c r="E7" s="5" t="s">
        <v>69</v>
      </c>
      <c r="F7" s="4" t="s">
        <v>82</v>
      </c>
      <c r="G7" s="5" t="s">
        <v>83</v>
      </c>
      <c r="H7" s="4" t="str">
        <f>"000021"</f>
        <v>000021</v>
      </c>
      <c r="I7" s="3">
        <v>42637</v>
      </c>
      <c r="J7" s="4" t="str">
        <f>"000061"</f>
        <v>000061</v>
      </c>
      <c r="K7" s="3">
        <v>42824</v>
      </c>
      <c r="L7" s="4" t="str">
        <f>"000061"</f>
        <v>000061</v>
      </c>
      <c r="M7" s="3">
        <v>42824</v>
      </c>
      <c r="N7" s="4">
        <v>17</v>
      </c>
      <c r="O7" s="4" t="str">
        <f>"000595"</f>
        <v>000595</v>
      </c>
      <c r="P7" s="3">
        <v>42847</v>
      </c>
      <c r="Q7" s="6">
        <v>5.76</v>
      </c>
      <c r="R7" s="6">
        <v>0.57599999999999996</v>
      </c>
      <c r="S7" s="6">
        <v>5.1840000000000002</v>
      </c>
      <c r="T7" s="4">
        <v>55</v>
      </c>
      <c r="U7" s="3">
        <v>43241</v>
      </c>
      <c r="V7" s="4">
        <v>9448853634</v>
      </c>
      <c r="W7" s="5" t="s">
        <v>85</v>
      </c>
      <c r="X7" s="4" t="s">
        <v>46</v>
      </c>
      <c r="Y7" s="5" t="s">
        <v>47</v>
      </c>
      <c r="Z7" s="4" t="s">
        <v>61</v>
      </c>
      <c r="AA7" s="5" t="s">
        <v>62</v>
      </c>
      <c r="AB7" s="6">
        <v>5.7599999999999998E-2</v>
      </c>
      <c r="AD7" s="7"/>
      <c r="AF7" s="7"/>
      <c r="AG7" s="7"/>
    </row>
    <row r="8" spans="1:33" x14ac:dyDescent="0.2">
      <c r="A8" s="11">
        <v>1372</v>
      </c>
      <c r="B8" s="12" t="s">
        <v>35</v>
      </c>
      <c r="C8" s="12">
        <v>43241</v>
      </c>
      <c r="D8" s="4">
        <v>172</v>
      </c>
      <c r="E8" s="5" t="s">
        <v>69</v>
      </c>
      <c r="F8" s="4" t="s">
        <v>86</v>
      </c>
      <c r="G8" s="5" t="s">
        <v>87</v>
      </c>
      <c r="H8" s="4" t="str">
        <f>"000062"</f>
        <v>000062</v>
      </c>
      <c r="I8" s="3">
        <v>43054</v>
      </c>
      <c r="J8" s="4" t="str">
        <f>"000012"</f>
        <v>000012</v>
      </c>
      <c r="K8" s="3">
        <v>43215</v>
      </c>
      <c r="L8" s="4" t="str">
        <f>"000031"</f>
        <v>000031</v>
      </c>
      <c r="M8" s="3">
        <v>43217</v>
      </c>
      <c r="N8" s="4">
        <v>17</v>
      </c>
      <c r="O8" s="4" t="str">
        <f>"001679"</f>
        <v>001679</v>
      </c>
      <c r="P8" s="3">
        <v>43239</v>
      </c>
      <c r="Q8" s="6">
        <v>4.9269999999999996</v>
      </c>
      <c r="R8" s="6">
        <v>0.44835000000000003</v>
      </c>
      <c r="S8" s="6">
        <v>4.47865</v>
      </c>
      <c r="T8" s="4">
        <v>56</v>
      </c>
      <c r="U8" s="3">
        <v>43241</v>
      </c>
      <c r="V8" s="4">
        <v>9916364289</v>
      </c>
      <c r="W8" s="5" t="s">
        <v>67</v>
      </c>
      <c r="X8" s="4" t="s">
        <v>39</v>
      </c>
      <c r="Y8" s="5" t="s">
        <v>40</v>
      </c>
      <c r="Z8" s="4" t="s">
        <v>61</v>
      </c>
      <c r="AA8" s="5" t="s">
        <v>62</v>
      </c>
      <c r="AB8" s="6">
        <v>4.9269999999999994E-2</v>
      </c>
      <c r="AD8" s="7"/>
      <c r="AF8" s="7"/>
      <c r="AG8" s="7"/>
    </row>
    <row r="9" spans="1:33" x14ac:dyDescent="0.2">
      <c r="A9" s="11">
        <v>1458</v>
      </c>
      <c r="B9" s="12" t="s">
        <v>35</v>
      </c>
      <c r="C9" s="12">
        <v>43242</v>
      </c>
      <c r="D9" s="4">
        <v>172</v>
      </c>
      <c r="E9" s="5" t="s">
        <v>69</v>
      </c>
      <c r="F9" s="4" t="s">
        <v>88</v>
      </c>
      <c r="G9" s="5" t="s">
        <v>89</v>
      </c>
      <c r="H9" s="4" t="str">
        <f>"000145"</f>
        <v>000145</v>
      </c>
      <c r="I9" s="3">
        <v>43214</v>
      </c>
      <c r="J9" s="4" t="str">
        <f>"000014"</f>
        <v>000014</v>
      </c>
      <c r="K9" s="3">
        <v>43215</v>
      </c>
      <c r="L9" s="4" t="str">
        <f>"000033"</f>
        <v>000033</v>
      </c>
      <c r="M9" s="3">
        <v>43217</v>
      </c>
      <c r="N9" s="4">
        <v>16</v>
      </c>
      <c r="O9" s="4" t="str">
        <f>"001583"</f>
        <v>001583</v>
      </c>
      <c r="P9" s="3">
        <v>43238</v>
      </c>
      <c r="Q9" s="6">
        <v>3.3948</v>
      </c>
      <c r="R9" s="6">
        <v>0.33889000000000002</v>
      </c>
      <c r="S9" s="6">
        <v>3.0559099999999999</v>
      </c>
      <c r="T9" s="4">
        <v>61</v>
      </c>
      <c r="U9" s="3">
        <v>43242</v>
      </c>
      <c r="V9" s="4">
        <v>9916364289</v>
      </c>
      <c r="W9" s="5" t="s">
        <v>65</v>
      </c>
      <c r="X9" s="4" t="s">
        <v>42</v>
      </c>
      <c r="Y9" s="5" t="s">
        <v>41</v>
      </c>
      <c r="Z9" s="4" t="s">
        <v>61</v>
      </c>
      <c r="AA9" s="5" t="s">
        <v>62</v>
      </c>
      <c r="AB9" s="6">
        <v>3.3947999999999999E-2</v>
      </c>
      <c r="AD9" s="7"/>
      <c r="AF9" s="7"/>
      <c r="AG9" s="7"/>
    </row>
    <row r="10" spans="1:33" x14ac:dyDescent="0.2">
      <c r="A10" s="11">
        <v>1459</v>
      </c>
      <c r="B10" s="12" t="s">
        <v>35</v>
      </c>
      <c r="C10" s="12">
        <v>43242</v>
      </c>
      <c r="D10" s="4">
        <v>172</v>
      </c>
      <c r="E10" s="5" t="s">
        <v>69</v>
      </c>
      <c r="F10" s="4" t="s">
        <v>90</v>
      </c>
      <c r="G10" s="5" t="s">
        <v>91</v>
      </c>
      <c r="H10" s="4" t="str">
        <f>"000144"</f>
        <v>000144</v>
      </c>
      <c r="I10" s="3">
        <v>43214</v>
      </c>
      <c r="J10" s="4" t="str">
        <f>"000013"</f>
        <v>000013</v>
      </c>
      <c r="K10" s="3">
        <v>43215</v>
      </c>
      <c r="L10" s="4" t="str">
        <f>"000034"</f>
        <v>000034</v>
      </c>
      <c r="M10" s="3">
        <v>43217</v>
      </c>
      <c r="N10" s="4">
        <v>16</v>
      </c>
      <c r="O10" s="4" t="str">
        <f>"001584"</f>
        <v>001584</v>
      </c>
      <c r="P10" s="3">
        <v>43238</v>
      </c>
      <c r="Q10" s="6">
        <v>5.6317599999999999</v>
      </c>
      <c r="R10" s="6">
        <v>0.56249000000000005</v>
      </c>
      <c r="S10" s="6">
        <v>5.0692700000000004</v>
      </c>
      <c r="T10" s="4">
        <v>61</v>
      </c>
      <c r="U10" s="3">
        <v>43242</v>
      </c>
      <c r="V10" s="4">
        <v>9916364289</v>
      </c>
      <c r="W10" s="5" t="s">
        <v>65</v>
      </c>
      <c r="X10" s="4" t="s">
        <v>42</v>
      </c>
      <c r="Y10" s="5" t="s">
        <v>41</v>
      </c>
      <c r="Z10" s="4" t="s">
        <v>61</v>
      </c>
      <c r="AA10" s="5" t="s">
        <v>62</v>
      </c>
      <c r="AB10" s="6">
        <v>5.6317599999999995E-2</v>
      </c>
      <c r="AD10" s="7"/>
      <c r="AF10" s="7"/>
      <c r="AG10" s="7"/>
    </row>
    <row r="11" spans="1:33" x14ac:dyDescent="0.2">
      <c r="A11" s="11">
        <v>1575</v>
      </c>
      <c r="B11" s="12" t="s">
        <v>35</v>
      </c>
      <c r="C11" s="12">
        <v>43251</v>
      </c>
      <c r="D11" s="4">
        <v>172</v>
      </c>
      <c r="E11" s="5" t="s">
        <v>69</v>
      </c>
      <c r="F11" s="4" t="s">
        <v>92</v>
      </c>
      <c r="G11" s="5" t="s">
        <v>93</v>
      </c>
      <c r="H11" s="4" t="str">
        <f>"00064"</f>
        <v>00064</v>
      </c>
      <c r="I11" s="3">
        <v>42009</v>
      </c>
      <c r="J11" s="4" t="str">
        <f>"000013"</f>
        <v>000013</v>
      </c>
      <c r="K11" s="3">
        <v>42930</v>
      </c>
      <c r="L11" s="4" t="str">
        <f>"000185"</f>
        <v>000185</v>
      </c>
      <c r="M11" s="3">
        <v>42613</v>
      </c>
      <c r="N11" s="4">
        <v>15</v>
      </c>
      <c r="O11" s="4" t="str">
        <f>"001954"</f>
        <v>001954</v>
      </c>
      <c r="P11" s="3">
        <v>43246</v>
      </c>
      <c r="Q11" s="6">
        <v>19.075009999999999</v>
      </c>
      <c r="R11" s="6">
        <v>2.5566300000000002</v>
      </c>
      <c r="S11" s="6">
        <v>16.518380000000001</v>
      </c>
      <c r="T11" s="4">
        <v>67</v>
      </c>
      <c r="U11" s="3">
        <v>43251</v>
      </c>
      <c r="V11" s="4">
        <v>9740377357</v>
      </c>
      <c r="W11" s="5" t="s">
        <v>94</v>
      </c>
      <c r="X11" s="4" t="s">
        <v>30</v>
      </c>
      <c r="Y11" s="5" t="s">
        <v>31</v>
      </c>
      <c r="Z11" s="4" t="s">
        <v>61</v>
      </c>
      <c r="AA11" s="5" t="s">
        <v>62</v>
      </c>
      <c r="AB11" s="6">
        <v>0.19075009999999998</v>
      </c>
      <c r="AD11" s="7"/>
      <c r="AF11" s="7"/>
      <c r="AG11" s="7"/>
    </row>
    <row r="12" spans="1:33" x14ac:dyDescent="0.2">
      <c r="A12" s="11">
        <v>2156</v>
      </c>
      <c r="B12" s="12" t="s">
        <v>45</v>
      </c>
      <c r="C12" s="12">
        <v>43265</v>
      </c>
      <c r="D12" s="4">
        <v>172</v>
      </c>
      <c r="E12" s="5" t="s">
        <v>69</v>
      </c>
      <c r="F12" s="4" t="s">
        <v>95</v>
      </c>
      <c r="G12" s="5" t="s">
        <v>96</v>
      </c>
      <c r="H12" s="4" t="str">
        <f>"000015"</f>
        <v>000015</v>
      </c>
      <c r="I12" s="3">
        <v>43175</v>
      </c>
      <c r="J12" s="4" t="str">
        <f>"000002"</f>
        <v>000002</v>
      </c>
      <c r="K12" s="3">
        <v>43247</v>
      </c>
      <c r="L12" s="4" t="str">
        <f>"000032"</f>
        <v>000032</v>
      </c>
      <c r="M12" s="3">
        <v>43248</v>
      </c>
      <c r="N12" s="4">
        <v>17</v>
      </c>
      <c r="O12" s="4" t="str">
        <f>"002439"</f>
        <v>002439</v>
      </c>
      <c r="P12" s="3">
        <v>43263</v>
      </c>
      <c r="Q12" s="6">
        <v>99.955500000000001</v>
      </c>
      <c r="R12" s="6">
        <v>8.2029999999999994</v>
      </c>
      <c r="S12" s="6">
        <v>91.752499999999998</v>
      </c>
      <c r="T12" s="4">
        <v>84</v>
      </c>
      <c r="U12" s="3">
        <v>43265</v>
      </c>
      <c r="V12" s="4">
        <v>123456789</v>
      </c>
      <c r="W12" s="5" t="s">
        <v>97</v>
      </c>
      <c r="X12" s="4" t="s">
        <v>39</v>
      </c>
      <c r="Y12" s="5" t="s">
        <v>40</v>
      </c>
      <c r="Z12" s="4" t="s">
        <v>55</v>
      </c>
      <c r="AA12" s="5" t="s">
        <v>56</v>
      </c>
      <c r="AB12" s="6">
        <v>0.99955499999999997</v>
      </c>
      <c r="AD12" s="7"/>
      <c r="AF12" s="7"/>
      <c r="AG12" s="7"/>
    </row>
    <row r="13" spans="1:33" x14ac:dyDescent="0.2">
      <c r="A13" s="11">
        <v>2369</v>
      </c>
      <c r="B13" s="12" t="s">
        <v>45</v>
      </c>
      <c r="C13" s="12">
        <v>43269</v>
      </c>
      <c r="D13" s="4">
        <v>172</v>
      </c>
      <c r="E13" s="5" t="s">
        <v>69</v>
      </c>
      <c r="F13" s="4" t="s">
        <v>98</v>
      </c>
      <c r="G13" s="5" t="s">
        <v>99</v>
      </c>
      <c r="H13" s="4" t="str">
        <f>"000001"</f>
        <v>000001</v>
      </c>
      <c r="I13" s="3">
        <v>42643</v>
      </c>
      <c r="J13" s="4" t="str">
        <f>"000123"</f>
        <v>000123</v>
      </c>
      <c r="K13" s="3">
        <v>42648</v>
      </c>
      <c r="L13" s="4" t="str">
        <f>"000212"</f>
        <v>000212</v>
      </c>
      <c r="M13" s="3">
        <v>42642</v>
      </c>
      <c r="N13" s="4">
        <v>15</v>
      </c>
      <c r="O13" s="4" t="str">
        <f>"002567"</f>
        <v>002567</v>
      </c>
      <c r="P13" s="3">
        <v>43265</v>
      </c>
      <c r="Q13" s="6">
        <v>8.8073499999999996</v>
      </c>
      <c r="R13" s="6">
        <v>1.10971</v>
      </c>
      <c r="S13" s="6">
        <v>7.6976399999999998</v>
      </c>
      <c r="T13" s="4">
        <v>90</v>
      </c>
      <c r="U13" s="3">
        <v>43269</v>
      </c>
      <c r="V13" s="4">
        <v>9972812164</v>
      </c>
      <c r="W13" s="5" t="s">
        <v>100</v>
      </c>
      <c r="X13" s="4" t="s">
        <v>49</v>
      </c>
      <c r="Y13" s="5" t="s">
        <v>50</v>
      </c>
      <c r="Z13" s="4" t="s">
        <v>61</v>
      </c>
      <c r="AA13" s="5" t="s">
        <v>62</v>
      </c>
      <c r="AB13" s="6">
        <v>8.8073499999999999E-2</v>
      </c>
      <c r="AD13" s="7"/>
      <c r="AF13" s="7"/>
      <c r="AG13" s="7"/>
    </row>
    <row r="14" spans="1:33" x14ac:dyDescent="0.2">
      <c r="A14" s="11">
        <v>2451</v>
      </c>
      <c r="B14" s="12" t="s">
        <v>45</v>
      </c>
      <c r="C14" s="12">
        <v>43272</v>
      </c>
      <c r="D14" s="4">
        <v>172</v>
      </c>
      <c r="E14" s="5" t="s">
        <v>69</v>
      </c>
      <c r="F14" s="4" t="s">
        <v>101</v>
      </c>
      <c r="G14" s="5" t="s">
        <v>102</v>
      </c>
      <c r="H14" s="4" t="str">
        <f>"000037"</f>
        <v>000037</v>
      </c>
      <c r="I14" s="3">
        <v>42916</v>
      </c>
      <c r="J14" s="4" t="str">
        <f>"000084"</f>
        <v>000084</v>
      </c>
      <c r="K14" s="3">
        <v>42916</v>
      </c>
      <c r="L14" s="4" t="str">
        <f>"000193"</f>
        <v>000193</v>
      </c>
      <c r="M14" s="3">
        <v>42916</v>
      </c>
      <c r="N14" s="4">
        <v>16</v>
      </c>
      <c r="O14" s="4" t="str">
        <f>"002674"</f>
        <v>002674</v>
      </c>
      <c r="P14" s="3">
        <v>43270</v>
      </c>
      <c r="Q14" s="6">
        <v>27.233689999999999</v>
      </c>
      <c r="R14" s="6">
        <v>3.9652599999999998</v>
      </c>
      <c r="S14" s="6">
        <v>23.268429999999999</v>
      </c>
      <c r="T14" s="4">
        <v>98</v>
      </c>
      <c r="U14" s="3">
        <v>43272</v>
      </c>
      <c r="V14" s="4">
        <v>9739005888</v>
      </c>
      <c r="W14" s="5" t="s">
        <v>48</v>
      </c>
      <c r="X14" s="4" t="s">
        <v>53</v>
      </c>
      <c r="Y14" s="5" t="s">
        <v>54</v>
      </c>
      <c r="Z14" s="4" t="s">
        <v>61</v>
      </c>
      <c r="AA14" s="5" t="s">
        <v>62</v>
      </c>
      <c r="AB14" s="6">
        <v>0.27233689999999999</v>
      </c>
      <c r="AD14" s="7"/>
      <c r="AF14" s="7"/>
      <c r="AG14" s="7"/>
    </row>
    <row r="15" spans="1:33" x14ac:dyDescent="0.2">
      <c r="A15" s="11">
        <v>2620</v>
      </c>
      <c r="B15" s="12" t="s">
        <v>45</v>
      </c>
      <c r="C15" s="12">
        <v>43274</v>
      </c>
      <c r="D15" s="4">
        <v>172</v>
      </c>
      <c r="E15" s="5" t="s">
        <v>69</v>
      </c>
      <c r="F15" s="4" t="s">
        <v>103</v>
      </c>
      <c r="G15" s="5" t="s">
        <v>104</v>
      </c>
      <c r="H15" s="4" t="str">
        <f>"000078"</f>
        <v>000078</v>
      </c>
      <c r="I15" s="3">
        <v>42642</v>
      </c>
      <c r="J15" s="4" t="str">
        <f>"000088"</f>
        <v>000088</v>
      </c>
      <c r="K15" s="3">
        <v>42642</v>
      </c>
      <c r="L15" s="4" t="str">
        <f>"000199"</f>
        <v>000199</v>
      </c>
      <c r="M15" s="3">
        <v>42642</v>
      </c>
      <c r="N15" s="4">
        <v>15</v>
      </c>
      <c r="O15" s="4" t="str">
        <f>"002639"</f>
        <v>002639</v>
      </c>
      <c r="P15" s="3">
        <v>43269</v>
      </c>
      <c r="Q15" s="6">
        <v>30.242999999999999</v>
      </c>
      <c r="R15" s="6">
        <v>4.1558000000000002</v>
      </c>
      <c r="S15" s="6">
        <v>26.087199999999999</v>
      </c>
      <c r="T15" s="4">
        <v>99</v>
      </c>
      <c r="U15" s="3">
        <v>43274</v>
      </c>
      <c r="V15" s="4">
        <v>9845029159</v>
      </c>
      <c r="W15" s="5" t="s">
        <v>105</v>
      </c>
      <c r="X15" s="4" t="s">
        <v>49</v>
      </c>
      <c r="Y15" s="5" t="s">
        <v>50</v>
      </c>
      <c r="Z15" s="4" t="s">
        <v>61</v>
      </c>
      <c r="AA15" s="5" t="s">
        <v>62</v>
      </c>
      <c r="AB15" s="6">
        <v>0.30242999999999998</v>
      </c>
      <c r="AD15" s="7"/>
      <c r="AF15" s="7"/>
      <c r="AG15" s="7"/>
    </row>
    <row r="16" spans="1:33" x14ac:dyDescent="0.2">
      <c r="A16" s="11">
        <v>2753</v>
      </c>
      <c r="B16" s="12" t="s">
        <v>45</v>
      </c>
      <c r="C16" s="12">
        <v>43278</v>
      </c>
      <c r="D16" s="4">
        <v>172</v>
      </c>
      <c r="E16" s="5" t="s">
        <v>69</v>
      </c>
      <c r="F16" s="4" t="s">
        <v>106</v>
      </c>
      <c r="G16" s="5" t="s">
        <v>107</v>
      </c>
      <c r="H16" s="4" t="str">
        <f>"000061"</f>
        <v>000061</v>
      </c>
      <c r="I16" s="3">
        <v>42642</v>
      </c>
      <c r="J16" s="4" t="str">
        <f>"000089"</f>
        <v>000089</v>
      </c>
      <c r="K16" s="3">
        <v>42642</v>
      </c>
      <c r="L16" s="4" t="str">
        <f>"000250"</f>
        <v>000250</v>
      </c>
      <c r="M16" s="3">
        <v>42642</v>
      </c>
      <c r="N16" s="4">
        <v>15</v>
      </c>
      <c r="O16" s="4" t="str">
        <f>"003042"</f>
        <v>003042</v>
      </c>
      <c r="P16" s="3">
        <v>43277</v>
      </c>
      <c r="Q16" s="6">
        <v>19.721699999999998</v>
      </c>
      <c r="R16" s="6">
        <v>2.61632</v>
      </c>
      <c r="S16" s="6">
        <v>17.10538</v>
      </c>
      <c r="T16" s="4">
        <v>103</v>
      </c>
      <c r="U16" s="3">
        <v>43278</v>
      </c>
      <c r="V16" s="4">
        <v>9845029159</v>
      </c>
      <c r="W16" s="5" t="s">
        <v>105</v>
      </c>
      <c r="X16" s="4" t="s">
        <v>49</v>
      </c>
      <c r="Y16" s="5" t="s">
        <v>50</v>
      </c>
      <c r="Z16" s="4" t="s">
        <v>61</v>
      </c>
      <c r="AA16" s="5" t="s">
        <v>62</v>
      </c>
      <c r="AB16" s="6">
        <v>0.19721699999999998</v>
      </c>
      <c r="AD16" s="7"/>
      <c r="AF16" s="7"/>
      <c r="AG16" s="7"/>
    </row>
    <row r="17" spans="1:33" x14ac:dyDescent="0.2">
      <c r="A17" s="11">
        <v>2949</v>
      </c>
      <c r="B17" s="12" t="s">
        <v>32</v>
      </c>
      <c r="C17" s="12">
        <v>43283</v>
      </c>
      <c r="D17" s="4">
        <v>172</v>
      </c>
      <c r="E17" s="5" t="s">
        <v>69</v>
      </c>
      <c r="F17" s="4" t="s">
        <v>108</v>
      </c>
      <c r="G17" s="5" t="s">
        <v>109</v>
      </c>
      <c r="H17" s="4" t="str">
        <f>"000103"</f>
        <v>000103</v>
      </c>
      <c r="I17" s="3">
        <v>42793</v>
      </c>
      <c r="J17" s="4" t="str">
        <f>"000177"</f>
        <v>000177</v>
      </c>
      <c r="K17" s="3">
        <v>42793</v>
      </c>
      <c r="L17" s="4" t="str">
        <f>"000383"</f>
        <v>000383</v>
      </c>
      <c r="M17" s="3">
        <v>42793</v>
      </c>
      <c r="N17" s="4">
        <v>15</v>
      </c>
      <c r="O17" s="4" t="str">
        <f>"003017"</f>
        <v>003017</v>
      </c>
      <c r="P17" s="3">
        <v>43277</v>
      </c>
      <c r="Q17" s="6">
        <v>9.9704800000000002</v>
      </c>
      <c r="R17" s="6">
        <v>1.24657</v>
      </c>
      <c r="S17" s="6">
        <v>8.7239100000000001</v>
      </c>
      <c r="T17" s="4">
        <v>108</v>
      </c>
      <c r="U17" s="3">
        <v>43283</v>
      </c>
      <c r="V17" s="4">
        <v>9916997189</v>
      </c>
      <c r="W17" s="5" t="s">
        <v>110</v>
      </c>
      <c r="X17" s="4" t="s">
        <v>30</v>
      </c>
      <c r="Y17" s="5" t="s">
        <v>31</v>
      </c>
      <c r="Z17" s="4" t="s">
        <v>61</v>
      </c>
      <c r="AA17" s="5" t="s">
        <v>62</v>
      </c>
      <c r="AB17" s="6">
        <v>9.9704799999999996E-2</v>
      </c>
      <c r="AD17" s="7"/>
      <c r="AF17" s="7"/>
      <c r="AG17" s="7"/>
    </row>
    <row r="18" spans="1:33" x14ac:dyDescent="0.2">
      <c r="A18" s="11">
        <v>3107</v>
      </c>
      <c r="B18" s="12" t="s">
        <v>32</v>
      </c>
      <c r="C18" s="12">
        <v>43287</v>
      </c>
      <c r="D18" s="4">
        <v>172</v>
      </c>
      <c r="E18" s="5" t="s">
        <v>69</v>
      </c>
      <c r="F18" s="4" t="s">
        <v>111</v>
      </c>
      <c r="G18" s="5" t="s">
        <v>112</v>
      </c>
      <c r="H18" s="4" t="str">
        <f>"000167"</f>
        <v>000167</v>
      </c>
      <c r="I18" s="3">
        <v>43250</v>
      </c>
      <c r="J18" s="4" t="str">
        <f>"000026"</f>
        <v>000026</v>
      </c>
      <c r="K18" s="3">
        <v>43251</v>
      </c>
      <c r="L18" s="4" t="str">
        <f>"000063"</f>
        <v>000063</v>
      </c>
      <c r="M18" s="3">
        <v>43265</v>
      </c>
      <c r="N18" s="4">
        <v>17</v>
      </c>
      <c r="O18" s="4" t="str">
        <f>"003348"</f>
        <v>003348</v>
      </c>
      <c r="P18" s="3">
        <v>43286</v>
      </c>
      <c r="Q18" s="6">
        <v>5.55227</v>
      </c>
      <c r="R18" s="6">
        <v>0.42423</v>
      </c>
      <c r="S18" s="6">
        <v>5.1280400000000004</v>
      </c>
      <c r="T18" s="4">
        <v>114</v>
      </c>
      <c r="U18" s="3">
        <v>43287</v>
      </c>
      <c r="V18" s="4">
        <v>9731015055</v>
      </c>
      <c r="W18" s="5" t="s">
        <v>113</v>
      </c>
      <c r="X18" s="4" t="s">
        <v>39</v>
      </c>
      <c r="Y18" s="5" t="s">
        <v>40</v>
      </c>
      <c r="Z18" s="4" t="s">
        <v>61</v>
      </c>
      <c r="AA18" s="5" t="s">
        <v>62</v>
      </c>
      <c r="AB18" s="6">
        <v>5.5522700000000001E-2</v>
      </c>
      <c r="AD18" s="7"/>
      <c r="AF18" s="7"/>
      <c r="AG18" s="7"/>
    </row>
    <row r="19" spans="1:33" x14ac:dyDescent="0.2">
      <c r="A19" s="11">
        <v>3108</v>
      </c>
      <c r="B19" s="12" t="s">
        <v>32</v>
      </c>
      <c r="C19" s="12">
        <v>43287</v>
      </c>
      <c r="D19" s="4">
        <v>172</v>
      </c>
      <c r="E19" s="5" t="s">
        <v>69</v>
      </c>
      <c r="F19" s="4" t="s">
        <v>114</v>
      </c>
      <c r="G19" s="5" t="s">
        <v>115</v>
      </c>
      <c r="H19" s="4" t="str">
        <f>"000166"</f>
        <v>000166</v>
      </c>
      <c r="I19" s="3">
        <v>43250</v>
      </c>
      <c r="J19" s="4" t="str">
        <f>"000025"</f>
        <v>000025</v>
      </c>
      <c r="K19" s="3">
        <v>43251</v>
      </c>
      <c r="L19" s="4" t="str">
        <f>"000064"</f>
        <v>000064</v>
      </c>
      <c r="M19" s="3">
        <v>43265</v>
      </c>
      <c r="N19" s="4">
        <v>17</v>
      </c>
      <c r="O19" s="4" t="str">
        <f>"003349"</f>
        <v>003349</v>
      </c>
      <c r="P19" s="3">
        <v>43286</v>
      </c>
      <c r="Q19" s="6">
        <v>5.5933700000000002</v>
      </c>
      <c r="R19" s="6">
        <v>0.42712</v>
      </c>
      <c r="S19" s="6">
        <v>5.1662499999999998</v>
      </c>
      <c r="T19" s="4">
        <v>114</v>
      </c>
      <c r="U19" s="3">
        <v>43287</v>
      </c>
      <c r="V19" s="4">
        <v>9731015055</v>
      </c>
      <c r="W19" s="5" t="s">
        <v>113</v>
      </c>
      <c r="X19" s="4" t="s">
        <v>39</v>
      </c>
      <c r="Y19" s="5" t="s">
        <v>40</v>
      </c>
      <c r="Z19" s="4" t="s">
        <v>61</v>
      </c>
      <c r="AA19" s="5" t="s">
        <v>62</v>
      </c>
      <c r="AB19" s="6">
        <v>5.5933700000000003E-2</v>
      </c>
      <c r="AD19" s="7"/>
      <c r="AF19" s="7"/>
      <c r="AG19" s="7"/>
    </row>
    <row r="20" spans="1:33" x14ac:dyDescent="0.2">
      <c r="A20" s="11">
        <v>3349</v>
      </c>
      <c r="B20" s="12" t="s">
        <v>32</v>
      </c>
      <c r="C20" s="12">
        <v>43297</v>
      </c>
      <c r="D20" s="4">
        <v>172</v>
      </c>
      <c r="E20" s="5" t="s">
        <v>69</v>
      </c>
      <c r="F20" s="4" t="s">
        <v>116</v>
      </c>
      <c r="G20" s="5" t="s">
        <v>117</v>
      </c>
      <c r="H20" s="4" t="str">
        <f>"000011"</f>
        <v>000011</v>
      </c>
      <c r="I20" s="3">
        <v>42126</v>
      </c>
      <c r="J20" s="4" t="str">
        <f>"000130"</f>
        <v>000130</v>
      </c>
      <c r="K20" s="3">
        <v>42648</v>
      </c>
      <c r="L20" s="4" t="str">
        <f>"000254"</f>
        <v>000254</v>
      </c>
      <c r="M20" s="3">
        <v>42671</v>
      </c>
      <c r="N20" s="4">
        <v>15</v>
      </c>
      <c r="O20" s="4" t="str">
        <f>"003468"</f>
        <v>003468</v>
      </c>
      <c r="P20" s="3">
        <v>43291</v>
      </c>
      <c r="Q20" s="6">
        <v>46.070500000000003</v>
      </c>
      <c r="R20" s="6">
        <v>6.3380900000000002</v>
      </c>
      <c r="S20" s="6">
        <v>39.732410000000002</v>
      </c>
      <c r="T20" s="4">
        <v>125</v>
      </c>
      <c r="U20" s="3">
        <v>43297</v>
      </c>
      <c r="V20" s="4">
        <v>9845029159</v>
      </c>
      <c r="W20" s="5" t="s">
        <v>64</v>
      </c>
      <c r="X20" s="4" t="s">
        <v>30</v>
      </c>
      <c r="Y20" s="5" t="s">
        <v>31</v>
      </c>
      <c r="Z20" s="4" t="s">
        <v>61</v>
      </c>
      <c r="AA20" s="5" t="s">
        <v>62</v>
      </c>
      <c r="AB20" s="6">
        <v>0.46070500000000003</v>
      </c>
      <c r="AD20" s="7"/>
      <c r="AF20" s="7"/>
      <c r="AG20" s="7"/>
    </row>
    <row r="21" spans="1:33" x14ac:dyDescent="0.2">
      <c r="A21" s="11">
        <v>3613</v>
      </c>
      <c r="B21" s="12" t="s">
        <v>32</v>
      </c>
      <c r="C21" s="12">
        <v>43299</v>
      </c>
      <c r="D21" s="4">
        <v>172</v>
      </c>
      <c r="E21" s="5" t="s">
        <v>69</v>
      </c>
      <c r="F21" s="4" t="s">
        <v>118</v>
      </c>
      <c r="G21" s="5" t="s">
        <v>119</v>
      </c>
      <c r="H21" s="4" t="str">
        <f>"000122"</f>
        <v>000122</v>
      </c>
      <c r="I21" s="3">
        <v>43076</v>
      </c>
      <c r="J21" s="4" t="str">
        <f>"000074"</f>
        <v>000074</v>
      </c>
      <c r="K21" s="3">
        <v>43077</v>
      </c>
      <c r="L21" s="4" t="str">
        <f>"000046"</f>
        <v>000046</v>
      </c>
      <c r="M21" s="3">
        <v>43081</v>
      </c>
      <c r="N21" s="4">
        <v>17</v>
      </c>
      <c r="O21" s="4" t="str">
        <f>"003594"</f>
        <v>003594</v>
      </c>
      <c r="P21" s="3">
        <v>43292</v>
      </c>
      <c r="Q21" s="6">
        <v>1.8089599999999999</v>
      </c>
      <c r="R21" s="6">
        <v>9.2259999999999995E-2</v>
      </c>
      <c r="S21" s="6">
        <v>1.7166999999999999</v>
      </c>
      <c r="T21" s="4">
        <v>127</v>
      </c>
      <c r="U21" s="3">
        <v>43299</v>
      </c>
      <c r="V21" s="4">
        <v>9449635843</v>
      </c>
      <c r="W21" s="5" t="s">
        <v>120</v>
      </c>
      <c r="X21" s="4" t="s">
        <v>57</v>
      </c>
      <c r="Y21" s="5" t="s">
        <v>58</v>
      </c>
      <c r="Z21" s="4" t="s">
        <v>59</v>
      </c>
      <c r="AA21" s="5" t="s">
        <v>60</v>
      </c>
      <c r="AB21" s="6">
        <v>1.8089599999999997E-2</v>
      </c>
      <c r="AD21" s="7"/>
      <c r="AF21" s="7"/>
      <c r="AG21" s="7"/>
    </row>
    <row r="22" spans="1:33" x14ac:dyDescent="0.2">
      <c r="A22" s="11">
        <v>3614</v>
      </c>
      <c r="B22" s="12" t="s">
        <v>32</v>
      </c>
      <c r="C22" s="12">
        <v>43299</v>
      </c>
      <c r="D22" s="4">
        <v>172</v>
      </c>
      <c r="E22" s="5" t="s">
        <v>69</v>
      </c>
      <c r="F22" s="4" t="s">
        <v>121</v>
      </c>
      <c r="G22" s="5" t="s">
        <v>122</v>
      </c>
      <c r="H22" s="4" t="str">
        <f>"000038"</f>
        <v>000038</v>
      </c>
      <c r="I22" s="3">
        <v>42931</v>
      </c>
      <c r="J22" s="4" t="str">
        <f>"000154"</f>
        <v>000154</v>
      </c>
      <c r="K22" s="3">
        <v>43186</v>
      </c>
      <c r="L22" s="4" t="str">
        <f>"000156"</f>
        <v>000156</v>
      </c>
      <c r="M22" s="3">
        <v>43186</v>
      </c>
      <c r="N22" s="4">
        <v>16</v>
      </c>
      <c r="O22" s="4" t="str">
        <f>"004326"</f>
        <v>004326</v>
      </c>
      <c r="P22" s="3">
        <v>43306</v>
      </c>
      <c r="Q22" s="6">
        <v>8.7437900000000006</v>
      </c>
      <c r="R22" s="6">
        <v>0.72582000000000002</v>
      </c>
      <c r="S22" s="6">
        <v>8.01797</v>
      </c>
      <c r="T22" s="4">
        <v>127</v>
      </c>
      <c r="U22" s="3">
        <v>43299</v>
      </c>
      <c r="V22" s="4">
        <v>0</v>
      </c>
      <c r="W22" s="5" t="s">
        <v>123</v>
      </c>
      <c r="X22" s="4" t="s">
        <v>33</v>
      </c>
      <c r="Y22" s="5" t="s">
        <v>34</v>
      </c>
      <c r="Z22" s="4" t="s">
        <v>59</v>
      </c>
      <c r="AA22" s="5" t="s">
        <v>60</v>
      </c>
      <c r="AB22" s="6">
        <v>8.7437900000000013E-2</v>
      </c>
      <c r="AD22" s="7"/>
      <c r="AF22" s="7"/>
      <c r="AG22" s="7"/>
    </row>
    <row r="23" spans="1:33" x14ac:dyDescent="0.2">
      <c r="A23" s="11">
        <v>4023</v>
      </c>
      <c r="B23" s="12" t="s">
        <v>32</v>
      </c>
      <c r="C23" s="12">
        <v>43307</v>
      </c>
      <c r="D23" s="4">
        <v>172</v>
      </c>
      <c r="E23" s="5" t="s">
        <v>69</v>
      </c>
      <c r="F23" s="4" t="s">
        <v>124</v>
      </c>
      <c r="G23" s="5" t="s">
        <v>125</v>
      </c>
      <c r="H23" s="4" t="str">
        <f>"00039."</f>
        <v>00039.</v>
      </c>
      <c r="I23" s="3">
        <v>42793</v>
      </c>
      <c r="J23" s="4" t="str">
        <f>"000180"</f>
        <v>000180</v>
      </c>
      <c r="K23" s="3">
        <v>42793</v>
      </c>
      <c r="L23" s="4" t="str">
        <f>"000371"</f>
        <v>000371</v>
      </c>
      <c r="M23" s="3">
        <v>42793</v>
      </c>
      <c r="N23" s="4">
        <v>16</v>
      </c>
      <c r="O23" s="4" t="str">
        <f>"004232"</f>
        <v>004232</v>
      </c>
      <c r="P23" s="3">
        <v>43305</v>
      </c>
      <c r="Q23" s="6">
        <v>9.9107699999999994</v>
      </c>
      <c r="R23" s="6">
        <v>1.2785200000000001</v>
      </c>
      <c r="S23" s="6">
        <v>8.6322500000000009</v>
      </c>
      <c r="T23" s="4">
        <v>142</v>
      </c>
      <c r="U23" s="3">
        <v>43307</v>
      </c>
      <c r="V23" s="4">
        <v>9731015055</v>
      </c>
      <c r="W23" s="5" t="s">
        <v>126</v>
      </c>
      <c r="X23" s="4" t="s">
        <v>30</v>
      </c>
      <c r="Y23" s="5" t="s">
        <v>31</v>
      </c>
      <c r="Z23" s="4" t="s">
        <v>61</v>
      </c>
      <c r="AA23" s="5" t="s">
        <v>62</v>
      </c>
      <c r="AB23" s="6">
        <v>9.9107699999999993E-2</v>
      </c>
      <c r="AD23" s="7"/>
      <c r="AF23" s="7"/>
      <c r="AG23" s="7"/>
    </row>
    <row r="24" spans="1:33" x14ac:dyDescent="0.2">
      <c r="A24" s="11">
        <v>4175</v>
      </c>
      <c r="B24" s="12" t="s">
        <v>32</v>
      </c>
      <c r="C24" s="12">
        <v>43308</v>
      </c>
      <c r="D24" s="4">
        <v>172</v>
      </c>
      <c r="E24" s="5" t="s">
        <v>69</v>
      </c>
      <c r="F24" s="4" t="s">
        <v>121</v>
      </c>
      <c r="G24" s="5" t="s">
        <v>122</v>
      </c>
      <c r="H24" s="4" t="str">
        <f>"000038"</f>
        <v>000038</v>
      </c>
      <c r="I24" s="3">
        <v>42931</v>
      </c>
      <c r="J24" s="4" t="str">
        <f>"000154"</f>
        <v>000154</v>
      </c>
      <c r="K24" s="3">
        <v>43186</v>
      </c>
      <c r="L24" s="4" t="str">
        <f>"000156"</f>
        <v>000156</v>
      </c>
      <c r="M24" s="3">
        <v>43186</v>
      </c>
      <c r="N24" s="4">
        <v>16</v>
      </c>
      <c r="O24" s="4" t="str">
        <f>"004326"</f>
        <v>004326</v>
      </c>
      <c r="P24" s="3">
        <v>43306</v>
      </c>
      <c r="Q24" s="6">
        <v>2.9146000000000001</v>
      </c>
      <c r="R24" s="6">
        <v>0.24893000000000001</v>
      </c>
      <c r="S24" s="6">
        <v>2.66567</v>
      </c>
      <c r="T24" s="4">
        <v>146</v>
      </c>
      <c r="U24" s="3">
        <v>43308</v>
      </c>
      <c r="V24" s="4">
        <v>0</v>
      </c>
      <c r="W24" s="5" t="s">
        <v>123</v>
      </c>
      <c r="X24" s="4" t="s">
        <v>33</v>
      </c>
      <c r="Y24" s="5" t="s">
        <v>34</v>
      </c>
      <c r="Z24" s="4" t="s">
        <v>59</v>
      </c>
      <c r="AA24" s="5" t="s">
        <v>60</v>
      </c>
      <c r="AB24" s="6">
        <v>2.9146000000000002E-2</v>
      </c>
      <c r="AD24" s="7"/>
      <c r="AF24" s="7"/>
      <c r="AG24" s="7"/>
    </row>
    <row r="25" spans="1:33" x14ac:dyDescent="0.2">
      <c r="A25" s="11">
        <v>4329</v>
      </c>
      <c r="B25" s="12" t="s">
        <v>29</v>
      </c>
      <c r="C25" s="12">
        <v>43315</v>
      </c>
      <c r="D25" s="4">
        <v>172</v>
      </c>
      <c r="E25" s="5" t="s">
        <v>69</v>
      </c>
      <c r="F25" s="4" t="s">
        <v>127</v>
      </c>
      <c r="G25" s="5" t="s">
        <v>128</v>
      </c>
      <c r="H25" s="4" t="str">
        <f>"00053."</f>
        <v>00053.</v>
      </c>
      <c r="I25" s="3">
        <v>42794</v>
      </c>
      <c r="J25" s="4" t="str">
        <f>"000178"</f>
        <v>000178</v>
      </c>
      <c r="K25" s="3">
        <v>42793</v>
      </c>
      <c r="L25" s="4" t="str">
        <f>"000382"</f>
        <v>000382</v>
      </c>
      <c r="M25" s="3">
        <v>42793</v>
      </c>
      <c r="N25" s="4">
        <v>15</v>
      </c>
      <c r="O25" s="4" t="str">
        <f>"004545"</f>
        <v>004545</v>
      </c>
      <c r="P25" s="3">
        <v>43309</v>
      </c>
      <c r="Q25" s="6">
        <v>8.7533399999999997</v>
      </c>
      <c r="R25" s="6">
        <v>1.0416000000000001</v>
      </c>
      <c r="S25" s="6">
        <v>7.7117399999999998</v>
      </c>
      <c r="T25" s="4">
        <v>152</v>
      </c>
      <c r="U25" s="3">
        <v>43315</v>
      </c>
      <c r="V25" s="4">
        <v>9448050166</v>
      </c>
      <c r="W25" s="5" t="s">
        <v>63</v>
      </c>
      <c r="X25" s="4" t="s">
        <v>49</v>
      </c>
      <c r="Y25" s="5" t="s">
        <v>50</v>
      </c>
      <c r="Z25" s="4" t="s">
        <v>61</v>
      </c>
      <c r="AA25" s="5" t="s">
        <v>62</v>
      </c>
      <c r="AB25" s="6">
        <v>8.7533399999999997E-2</v>
      </c>
      <c r="AD25" s="7"/>
      <c r="AF25" s="7"/>
      <c r="AG25" s="7"/>
    </row>
    <row r="26" spans="1:33" x14ac:dyDescent="0.2">
      <c r="A26" s="11">
        <v>4348</v>
      </c>
      <c r="B26" s="12" t="s">
        <v>29</v>
      </c>
      <c r="C26" s="12">
        <v>43316</v>
      </c>
      <c r="D26" s="4">
        <v>172</v>
      </c>
      <c r="E26" s="5" t="s">
        <v>69</v>
      </c>
      <c r="F26" s="4" t="s">
        <v>129</v>
      </c>
      <c r="G26" s="5" t="s">
        <v>130</v>
      </c>
      <c r="H26" s="4" t="str">
        <f>"000134"</f>
        <v>000134</v>
      </c>
      <c r="I26" s="3">
        <v>43132</v>
      </c>
      <c r="J26" s="4" t="str">
        <f>"000034"</f>
        <v>000034</v>
      </c>
      <c r="K26" s="3">
        <v>43294</v>
      </c>
      <c r="L26" s="4" t="str">
        <f>"000071"</f>
        <v>000071</v>
      </c>
      <c r="M26" s="3">
        <v>43294</v>
      </c>
      <c r="N26" s="4">
        <v>17</v>
      </c>
      <c r="O26" s="4" t="str">
        <f>"004740"</f>
        <v>004740</v>
      </c>
      <c r="P26" s="3">
        <v>43314</v>
      </c>
      <c r="Q26" s="6">
        <v>25.61027</v>
      </c>
      <c r="R26" s="6">
        <v>2.2744399999999998</v>
      </c>
      <c r="S26" s="6">
        <v>23.335830000000001</v>
      </c>
      <c r="T26" s="4">
        <v>155</v>
      </c>
      <c r="U26" s="3">
        <v>43316</v>
      </c>
      <c r="V26" s="4">
        <v>9448118398</v>
      </c>
      <c r="W26" s="5" t="s">
        <v>131</v>
      </c>
      <c r="X26" s="4" t="s">
        <v>36</v>
      </c>
      <c r="Y26" s="5" t="s">
        <v>37</v>
      </c>
      <c r="Z26" s="4" t="s">
        <v>61</v>
      </c>
      <c r="AA26" s="5" t="s">
        <v>62</v>
      </c>
      <c r="AB26" s="6">
        <v>0.25610270000000002</v>
      </c>
      <c r="AD26" s="7"/>
      <c r="AF26" s="7"/>
      <c r="AG26" s="7"/>
    </row>
    <row r="27" spans="1:33" x14ac:dyDescent="0.2">
      <c r="A27" s="11">
        <v>5054</v>
      </c>
      <c r="B27" s="12" t="s">
        <v>29</v>
      </c>
      <c r="C27" s="12">
        <v>43335</v>
      </c>
      <c r="D27" s="4">
        <v>172</v>
      </c>
      <c r="E27" s="5" t="s">
        <v>69</v>
      </c>
      <c r="F27" s="4" t="s">
        <v>132</v>
      </c>
      <c r="G27" s="5" t="s">
        <v>133</v>
      </c>
      <c r="H27" s="4" t="str">
        <f>"000015"</f>
        <v>000015</v>
      </c>
      <c r="I27" s="3">
        <v>42932</v>
      </c>
      <c r="J27" s="4" t="str">
        <f>"000045"</f>
        <v>000045</v>
      </c>
      <c r="K27" s="3">
        <v>43319</v>
      </c>
      <c r="L27" s="4" t="str">
        <f>"000089"</f>
        <v>000089</v>
      </c>
      <c r="M27" s="3">
        <v>43319</v>
      </c>
      <c r="N27" s="4">
        <v>17</v>
      </c>
      <c r="O27" s="4" t="str">
        <f>"005351"</f>
        <v>005351</v>
      </c>
      <c r="P27" s="3">
        <v>43335</v>
      </c>
      <c r="Q27" s="6">
        <v>11.80118</v>
      </c>
      <c r="R27" s="6">
        <v>0.92508000000000001</v>
      </c>
      <c r="S27" s="6">
        <v>10.876099999999999</v>
      </c>
      <c r="T27" s="4">
        <v>178</v>
      </c>
      <c r="U27" s="3">
        <v>43335</v>
      </c>
      <c r="V27" s="4">
        <v>9739005888</v>
      </c>
      <c r="W27" s="5" t="s">
        <v>48</v>
      </c>
      <c r="X27" s="4" t="s">
        <v>36</v>
      </c>
      <c r="Y27" s="5" t="s">
        <v>37</v>
      </c>
      <c r="Z27" s="4" t="s">
        <v>61</v>
      </c>
      <c r="AA27" s="5" t="s">
        <v>62</v>
      </c>
      <c r="AB27" s="6">
        <v>0.1180118</v>
      </c>
      <c r="AD27" s="7"/>
      <c r="AF27" s="7"/>
      <c r="AG27" s="7"/>
    </row>
    <row r="28" spans="1:33" x14ac:dyDescent="0.2">
      <c r="A28" s="11">
        <v>5402</v>
      </c>
      <c r="B28" s="12" t="s">
        <v>38</v>
      </c>
      <c r="C28" s="12">
        <v>43349</v>
      </c>
      <c r="D28" s="4">
        <v>172</v>
      </c>
      <c r="E28" s="5" t="s">
        <v>69</v>
      </c>
      <c r="F28" s="4" t="s">
        <v>134</v>
      </c>
      <c r="G28" s="5" t="s">
        <v>135</v>
      </c>
      <c r="H28" s="4" t="str">
        <f>"000152"</f>
        <v>000152</v>
      </c>
      <c r="I28" s="3">
        <v>43146</v>
      </c>
      <c r="J28" s="4" t="str">
        <f>"000050"</f>
        <v>000050</v>
      </c>
      <c r="K28" s="3">
        <v>43336</v>
      </c>
      <c r="L28" s="4" t="str">
        <f>"000103"</f>
        <v>000103</v>
      </c>
      <c r="M28" s="3">
        <v>43336</v>
      </c>
      <c r="N28" s="4">
        <v>17</v>
      </c>
      <c r="O28" s="4" t="str">
        <f>"005612"</f>
        <v>005612</v>
      </c>
      <c r="P28" s="3">
        <v>43347</v>
      </c>
      <c r="Q28" s="6">
        <v>74.844520000000003</v>
      </c>
      <c r="R28" s="6">
        <v>6.27996</v>
      </c>
      <c r="S28" s="6">
        <v>68.56456</v>
      </c>
      <c r="T28" s="4">
        <v>194</v>
      </c>
      <c r="U28" s="3">
        <v>43349</v>
      </c>
      <c r="V28" s="4">
        <v>9845098055</v>
      </c>
      <c r="W28" s="5" t="s">
        <v>48</v>
      </c>
      <c r="X28" s="4" t="s">
        <v>39</v>
      </c>
      <c r="Y28" s="5" t="s">
        <v>40</v>
      </c>
      <c r="Z28" s="4" t="s">
        <v>61</v>
      </c>
      <c r="AA28" s="5" t="s">
        <v>62</v>
      </c>
      <c r="AB28" s="6">
        <f t="shared" ref="AB28:AB38" si="0">Q28/100</f>
        <v>0.74844520000000003</v>
      </c>
      <c r="AD28" s="7"/>
      <c r="AF28" s="7"/>
      <c r="AG28" s="7"/>
    </row>
    <row r="29" spans="1:33" x14ac:dyDescent="0.2">
      <c r="A29" s="11">
        <v>5506</v>
      </c>
      <c r="B29" s="12" t="s">
        <v>38</v>
      </c>
      <c r="C29" s="12">
        <v>43357</v>
      </c>
      <c r="D29" s="4">
        <v>172</v>
      </c>
      <c r="E29" s="5" t="s">
        <v>69</v>
      </c>
      <c r="F29" s="4" t="s">
        <v>136</v>
      </c>
      <c r="G29" s="5" t="s">
        <v>137</v>
      </c>
      <c r="H29" s="4" t="str">
        <f>"000038"</f>
        <v>000038</v>
      </c>
      <c r="I29" s="3">
        <v>43027</v>
      </c>
      <c r="J29" s="4" t="str">
        <f>"000030"</f>
        <v>000030</v>
      </c>
      <c r="K29" s="3">
        <v>43036</v>
      </c>
      <c r="L29" s="4" t="str">
        <f>"000058"</f>
        <v>000058</v>
      </c>
      <c r="M29" s="3">
        <v>43049</v>
      </c>
      <c r="N29" s="4">
        <v>17</v>
      </c>
      <c r="O29" s="4" t="str">
        <f>"005672"</f>
        <v>005672</v>
      </c>
      <c r="P29" s="3">
        <v>43350</v>
      </c>
      <c r="Q29" s="6">
        <v>14.58386</v>
      </c>
      <c r="R29" s="6">
        <v>1.33213</v>
      </c>
      <c r="S29" s="6">
        <v>13.25173</v>
      </c>
      <c r="T29" s="4">
        <v>204</v>
      </c>
      <c r="U29" s="3">
        <v>43357</v>
      </c>
      <c r="V29" s="4">
        <v>9845135453</v>
      </c>
      <c r="W29" s="5" t="s">
        <v>68</v>
      </c>
      <c r="X29" s="4" t="s">
        <v>44</v>
      </c>
      <c r="Y29" s="5" t="s">
        <v>43</v>
      </c>
      <c r="Z29" s="4" t="s">
        <v>61</v>
      </c>
      <c r="AA29" s="5" t="s">
        <v>62</v>
      </c>
      <c r="AB29" s="6">
        <f t="shared" si="0"/>
        <v>0.14583859999999998</v>
      </c>
      <c r="AD29" s="7"/>
      <c r="AF29" s="7"/>
      <c r="AG29" s="7"/>
    </row>
    <row r="30" spans="1:33" x14ac:dyDescent="0.2">
      <c r="A30" s="11">
        <v>5746</v>
      </c>
      <c r="B30" s="12" t="s">
        <v>38</v>
      </c>
      <c r="C30" s="12">
        <v>43370</v>
      </c>
      <c r="D30" s="4">
        <v>172</v>
      </c>
      <c r="E30" s="5" t="s">
        <v>69</v>
      </c>
      <c r="F30" s="4" t="s">
        <v>138</v>
      </c>
      <c r="G30" s="5" t="s">
        <v>139</v>
      </c>
      <c r="H30" s="4" t="str">
        <f>"000058"</f>
        <v>000058</v>
      </c>
      <c r="I30" s="3">
        <v>42849</v>
      </c>
      <c r="J30" s="4" t="str">
        <f>"000004"</f>
        <v>000004</v>
      </c>
      <c r="K30" s="3">
        <v>42845</v>
      </c>
      <c r="L30" s="4" t="str">
        <f>"000023"</f>
        <v>000023</v>
      </c>
      <c r="M30" s="3">
        <v>42849</v>
      </c>
      <c r="N30" s="4">
        <v>15</v>
      </c>
      <c r="O30" s="4" t="str">
        <f>"005848"</f>
        <v>005848</v>
      </c>
      <c r="P30" s="3">
        <v>43363</v>
      </c>
      <c r="Q30" s="6">
        <v>26.814769999999999</v>
      </c>
      <c r="R30" s="6">
        <v>3.0964499999999999</v>
      </c>
      <c r="S30" s="6">
        <v>23.718319999999999</v>
      </c>
      <c r="T30" s="4">
        <v>217</v>
      </c>
      <c r="U30" s="3">
        <v>43370</v>
      </c>
      <c r="V30" s="4">
        <v>9916997189</v>
      </c>
      <c r="W30" s="5" t="s">
        <v>63</v>
      </c>
      <c r="X30" s="4" t="s">
        <v>49</v>
      </c>
      <c r="Y30" s="5" t="s">
        <v>50</v>
      </c>
      <c r="Z30" s="4" t="s">
        <v>61</v>
      </c>
      <c r="AA30" s="5" t="s">
        <v>62</v>
      </c>
      <c r="AB30" s="6">
        <f t="shared" si="0"/>
        <v>0.26814769999999999</v>
      </c>
      <c r="AD30" s="7"/>
      <c r="AF30" s="7"/>
      <c r="AG30" s="7"/>
    </row>
    <row r="31" spans="1:33" x14ac:dyDescent="0.2">
      <c r="A31" s="11">
        <v>5747</v>
      </c>
      <c r="B31" s="12" t="s">
        <v>38</v>
      </c>
      <c r="C31" s="12">
        <v>43370</v>
      </c>
      <c r="D31" s="4">
        <v>172</v>
      </c>
      <c r="E31" s="5" t="s">
        <v>69</v>
      </c>
      <c r="F31" s="4" t="s">
        <v>140</v>
      </c>
      <c r="G31" s="5" t="s">
        <v>141</v>
      </c>
      <c r="H31" s="4" t="str">
        <f>"000073"</f>
        <v>000073</v>
      </c>
      <c r="I31" s="3">
        <v>42852</v>
      </c>
      <c r="J31" s="4" t="str">
        <f>"000006"</f>
        <v>000006</v>
      </c>
      <c r="K31" s="3">
        <v>42846</v>
      </c>
      <c r="L31" s="4" t="str">
        <f>"000026"</f>
        <v>000026</v>
      </c>
      <c r="M31" s="3">
        <v>42852</v>
      </c>
      <c r="N31" s="4">
        <v>17</v>
      </c>
      <c r="O31" s="4" t="str">
        <f>"005875"</f>
        <v>005875</v>
      </c>
      <c r="P31" s="3">
        <v>43367</v>
      </c>
      <c r="Q31" s="6">
        <v>9.9895600000000009</v>
      </c>
      <c r="R31" s="6">
        <v>1.4848399999999999</v>
      </c>
      <c r="S31" s="6">
        <v>8.5047200000000007</v>
      </c>
      <c r="T31" s="4">
        <v>217</v>
      </c>
      <c r="U31" s="3">
        <v>43370</v>
      </c>
      <c r="V31" s="4">
        <v>9845029159</v>
      </c>
      <c r="W31" s="5" t="s">
        <v>48</v>
      </c>
      <c r="X31" s="4" t="s">
        <v>51</v>
      </c>
      <c r="Y31" s="5" t="s">
        <v>52</v>
      </c>
      <c r="Z31" s="4" t="s">
        <v>61</v>
      </c>
      <c r="AA31" s="5" t="s">
        <v>62</v>
      </c>
      <c r="AB31" s="6">
        <f t="shared" si="0"/>
        <v>9.9895600000000015E-2</v>
      </c>
      <c r="AD31" s="7"/>
      <c r="AF31" s="7"/>
      <c r="AG31" s="7"/>
    </row>
    <row r="32" spans="1:33" x14ac:dyDescent="0.2">
      <c r="A32" s="11">
        <v>6643</v>
      </c>
      <c r="B32" s="12" t="s">
        <v>142</v>
      </c>
      <c r="C32" s="12">
        <v>43389</v>
      </c>
      <c r="D32" s="4">
        <v>172</v>
      </c>
      <c r="E32" s="5" t="s">
        <v>69</v>
      </c>
      <c r="F32" s="4" t="s">
        <v>143</v>
      </c>
      <c r="G32" s="5" t="s">
        <v>144</v>
      </c>
      <c r="H32" s="4" t="str">
        <f>"000045"</f>
        <v>000045</v>
      </c>
      <c r="I32" s="3">
        <v>41666</v>
      </c>
      <c r="J32" s="4" t="str">
        <f>"095"</f>
        <v>095</v>
      </c>
      <c r="K32" s="3">
        <v>14</v>
      </c>
      <c r="L32" s="4" t="str">
        <f>"329"</f>
        <v>329</v>
      </c>
      <c r="M32" s="3">
        <v>14</v>
      </c>
      <c r="N32" s="4">
        <v>13</v>
      </c>
      <c r="O32" s="4" t="str">
        <f>"006490"</f>
        <v>006490</v>
      </c>
      <c r="P32" s="3">
        <v>43383</v>
      </c>
      <c r="Q32" s="6">
        <v>0.48669000000000001</v>
      </c>
      <c r="R32" s="6">
        <v>6.3619999999999996E-2</v>
      </c>
      <c r="S32" s="6">
        <v>0.42307</v>
      </c>
      <c r="T32" s="4">
        <v>244</v>
      </c>
      <c r="U32" s="3">
        <v>43389</v>
      </c>
      <c r="V32" s="4">
        <v>8749058286</v>
      </c>
      <c r="W32" s="5" t="s">
        <v>145</v>
      </c>
      <c r="X32" s="4" t="s">
        <v>146</v>
      </c>
      <c r="Y32" s="5" t="s">
        <v>147</v>
      </c>
      <c r="Z32" s="4" t="s">
        <v>59</v>
      </c>
      <c r="AA32" s="5" t="s">
        <v>60</v>
      </c>
      <c r="AB32" s="6">
        <f t="shared" si="0"/>
        <v>4.8669000000000004E-3</v>
      </c>
      <c r="AD32" s="7"/>
      <c r="AF32" s="7"/>
      <c r="AG32" s="7"/>
    </row>
    <row r="33" spans="1:33" x14ac:dyDescent="0.2">
      <c r="A33" s="11">
        <v>6784</v>
      </c>
      <c r="B33" s="12" t="s">
        <v>142</v>
      </c>
      <c r="C33" s="12">
        <v>43390</v>
      </c>
      <c r="D33" s="4">
        <v>172</v>
      </c>
      <c r="E33" s="5" t="s">
        <v>69</v>
      </c>
      <c r="F33" s="4" t="s">
        <v>148</v>
      </c>
      <c r="G33" s="5" t="s">
        <v>149</v>
      </c>
      <c r="H33" s="4" t="str">
        <f>"000054"</f>
        <v>000054</v>
      </c>
      <c r="I33" s="3">
        <v>43311</v>
      </c>
      <c r="J33" s="4" t="str">
        <f>"000116"</f>
        <v>000116</v>
      </c>
      <c r="K33" s="3">
        <v>43372</v>
      </c>
      <c r="L33" s="4" t="str">
        <f>"000117"</f>
        <v>000117</v>
      </c>
      <c r="M33" s="3">
        <v>43372</v>
      </c>
      <c r="N33" s="4">
        <v>18</v>
      </c>
      <c r="O33" s="4" t="str">
        <f>"006831"</f>
        <v>006831</v>
      </c>
      <c r="P33" s="3">
        <v>43389</v>
      </c>
      <c r="Q33" s="6">
        <v>49.96846</v>
      </c>
      <c r="R33" s="6">
        <v>5.2966499999999996</v>
      </c>
      <c r="S33" s="6">
        <v>44.671810000000001</v>
      </c>
      <c r="T33" s="4">
        <v>245</v>
      </c>
      <c r="U33" s="3">
        <v>43390</v>
      </c>
      <c r="V33" s="4">
        <v>0</v>
      </c>
      <c r="W33" s="5" t="s">
        <v>150</v>
      </c>
      <c r="X33" s="4" t="s">
        <v>151</v>
      </c>
      <c r="Y33" s="5" t="s">
        <v>152</v>
      </c>
      <c r="Z33" s="4" t="s">
        <v>59</v>
      </c>
      <c r="AA33" s="5" t="s">
        <v>60</v>
      </c>
      <c r="AB33" s="6">
        <f t="shared" si="0"/>
        <v>0.49968459999999998</v>
      </c>
      <c r="AD33" s="7"/>
      <c r="AF33" s="7"/>
      <c r="AG33" s="7"/>
    </row>
    <row r="34" spans="1:33" x14ac:dyDescent="0.2">
      <c r="A34" s="11">
        <v>6785</v>
      </c>
      <c r="B34" s="12" t="s">
        <v>142</v>
      </c>
      <c r="C34" s="12">
        <v>43390</v>
      </c>
      <c r="D34" s="4">
        <v>172</v>
      </c>
      <c r="E34" s="5" t="s">
        <v>69</v>
      </c>
      <c r="F34" s="4" t="s">
        <v>153</v>
      </c>
      <c r="G34" s="5" t="s">
        <v>154</v>
      </c>
      <c r="H34" s="4" t="str">
        <f>"000082"</f>
        <v>000082</v>
      </c>
      <c r="I34" s="3">
        <v>43372</v>
      </c>
      <c r="J34" s="4" t="str">
        <f>"000118"</f>
        <v>000118</v>
      </c>
      <c r="K34" s="3">
        <v>43372</v>
      </c>
      <c r="L34" s="4" t="str">
        <f>"000120"</f>
        <v>000120</v>
      </c>
      <c r="M34" s="3">
        <v>43372</v>
      </c>
      <c r="N34" s="4">
        <v>18</v>
      </c>
      <c r="O34" s="4" t="str">
        <f>"006840"</f>
        <v>006840</v>
      </c>
      <c r="P34" s="3">
        <v>43389</v>
      </c>
      <c r="Q34" s="6">
        <v>9.9923199999999994</v>
      </c>
      <c r="R34" s="6">
        <v>1.05918</v>
      </c>
      <c r="S34" s="6">
        <v>8.9331399999999999</v>
      </c>
      <c r="T34" s="4">
        <v>245</v>
      </c>
      <c r="U34" s="3">
        <v>43390</v>
      </c>
      <c r="V34" s="4">
        <v>0</v>
      </c>
      <c r="W34" s="5" t="s">
        <v>155</v>
      </c>
      <c r="X34" s="4" t="s">
        <v>151</v>
      </c>
      <c r="Y34" s="5" t="s">
        <v>152</v>
      </c>
      <c r="Z34" s="4" t="s">
        <v>59</v>
      </c>
      <c r="AA34" s="5" t="s">
        <v>60</v>
      </c>
      <c r="AB34" s="6">
        <f t="shared" si="0"/>
        <v>9.992319999999999E-2</v>
      </c>
      <c r="AD34" s="7"/>
      <c r="AF34" s="7"/>
      <c r="AG34" s="7"/>
    </row>
    <row r="35" spans="1:33" x14ac:dyDescent="0.2">
      <c r="A35" s="11">
        <v>6865</v>
      </c>
      <c r="B35" s="12" t="s">
        <v>142</v>
      </c>
      <c r="C35" s="12">
        <v>43398</v>
      </c>
      <c r="D35" s="4">
        <v>172</v>
      </c>
      <c r="E35" s="5" t="s">
        <v>69</v>
      </c>
      <c r="F35" s="4" t="s">
        <v>156</v>
      </c>
      <c r="G35" s="5" t="s">
        <v>157</v>
      </c>
      <c r="H35" s="4" t="str">
        <f>"000138"</f>
        <v>000138</v>
      </c>
      <c r="I35" s="3">
        <v>43133</v>
      </c>
      <c r="J35" s="4" t="str">
        <f>"000056"</f>
        <v>000056</v>
      </c>
      <c r="K35" s="3">
        <v>43368</v>
      </c>
      <c r="L35" s="4" t="str">
        <f>"000118"</f>
        <v>000118</v>
      </c>
      <c r="M35" s="3">
        <v>43369</v>
      </c>
      <c r="N35" s="4">
        <v>17</v>
      </c>
      <c r="O35" s="4" t="str">
        <f>"006855"</f>
        <v>006855</v>
      </c>
      <c r="P35" s="3">
        <v>43393</v>
      </c>
      <c r="Q35" s="6">
        <v>47.215800000000002</v>
      </c>
      <c r="R35" s="6">
        <v>4.27447</v>
      </c>
      <c r="S35" s="6">
        <v>42.941330000000001</v>
      </c>
      <c r="T35" s="4">
        <v>247</v>
      </c>
      <c r="U35" s="3">
        <v>43398</v>
      </c>
      <c r="V35" s="4">
        <v>9448118398</v>
      </c>
      <c r="W35" s="5" t="s">
        <v>158</v>
      </c>
      <c r="X35" s="4" t="s">
        <v>36</v>
      </c>
      <c r="Y35" s="5" t="s">
        <v>37</v>
      </c>
      <c r="Z35" s="4" t="s">
        <v>61</v>
      </c>
      <c r="AA35" s="5" t="s">
        <v>62</v>
      </c>
      <c r="AB35" s="6">
        <f t="shared" si="0"/>
        <v>0.47215800000000002</v>
      </c>
      <c r="AD35" s="7"/>
      <c r="AF35" s="7"/>
      <c r="AG35" s="7"/>
    </row>
    <row r="36" spans="1:33" x14ac:dyDescent="0.2">
      <c r="A36" s="11">
        <v>6899</v>
      </c>
      <c r="B36" s="12" t="s">
        <v>142</v>
      </c>
      <c r="C36" s="12">
        <v>43400</v>
      </c>
      <c r="D36" s="4">
        <v>172</v>
      </c>
      <c r="E36" s="5" t="s">
        <v>69</v>
      </c>
      <c r="F36" s="4" t="s">
        <v>159</v>
      </c>
      <c r="G36" s="5" t="s">
        <v>160</v>
      </c>
      <c r="H36" s="4" t="str">
        <f>"000174"</f>
        <v>000174</v>
      </c>
      <c r="I36" s="3">
        <v>43279</v>
      </c>
      <c r="J36" s="4" t="str">
        <f>"000030"</f>
        <v>000030</v>
      </c>
      <c r="K36" s="3">
        <v>43281</v>
      </c>
      <c r="L36" s="4" t="str">
        <f>"000070"</f>
        <v>000070</v>
      </c>
      <c r="M36" s="3">
        <v>43284</v>
      </c>
      <c r="N36" s="4">
        <v>17</v>
      </c>
      <c r="O36" s="4" t="str">
        <f>"006967"</f>
        <v>006967</v>
      </c>
      <c r="P36" s="3">
        <v>43399</v>
      </c>
      <c r="Q36" s="6">
        <v>53.586320000000001</v>
      </c>
      <c r="R36" s="6">
        <v>4.1603399999999997</v>
      </c>
      <c r="S36" s="6">
        <v>49.425980000000003</v>
      </c>
      <c r="T36" s="4">
        <v>251</v>
      </c>
      <c r="U36" s="3">
        <v>43400</v>
      </c>
      <c r="V36" s="4">
        <v>9886827056</v>
      </c>
      <c r="W36" s="5" t="s">
        <v>48</v>
      </c>
      <c r="X36" s="4" t="s">
        <v>39</v>
      </c>
      <c r="Y36" s="5" t="s">
        <v>40</v>
      </c>
      <c r="Z36" s="4" t="s">
        <v>61</v>
      </c>
      <c r="AA36" s="5" t="s">
        <v>62</v>
      </c>
      <c r="AB36" s="6">
        <f t="shared" si="0"/>
        <v>0.53586319999999998</v>
      </c>
      <c r="AD36" s="7"/>
      <c r="AF36" s="7"/>
      <c r="AG36" s="7"/>
    </row>
    <row r="37" spans="1:33" x14ac:dyDescent="0.2">
      <c r="A37" s="11">
        <v>6900</v>
      </c>
      <c r="B37" s="12" t="s">
        <v>142</v>
      </c>
      <c r="C37" s="12">
        <v>43400</v>
      </c>
      <c r="D37" s="4">
        <v>172</v>
      </c>
      <c r="E37" s="5" t="s">
        <v>69</v>
      </c>
      <c r="F37" s="4" t="s">
        <v>161</v>
      </c>
      <c r="G37" s="5" t="s">
        <v>162</v>
      </c>
      <c r="H37" s="4" t="str">
        <f>"000261"</f>
        <v>000261</v>
      </c>
      <c r="I37" s="3">
        <v>43372</v>
      </c>
      <c r="J37" s="4" t="str">
        <f>"000063"</f>
        <v>000063</v>
      </c>
      <c r="K37" s="3">
        <v>43372</v>
      </c>
      <c r="L37" s="4" t="str">
        <f>"000144"</f>
        <v>000144</v>
      </c>
      <c r="M37" s="3">
        <v>43372</v>
      </c>
      <c r="N37" s="4">
        <v>17</v>
      </c>
      <c r="O37" s="4" t="str">
        <f>"006968"</f>
        <v>006968</v>
      </c>
      <c r="P37" s="3">
        <v>43399</v>
      </c>
      <c r="Q37" s="6">
        <v>98.588030000000003</v>
      </c>
      <c r="R37" s="6">
        <v>8.26966</v>
      </c>
      <c r="S37" s="6">
        <v>90.318370000000002</v>
      </c>
      <c r="T37" s="4">
        <v>251</v>
      </c>
      <c r="U37" s="3">
        <v>43400</v>
      </c>
      <c r="V37" s="4">
        <v>9886827056</v>
      </c>
      <c r="W37" s="5" t="s">
        <v>48</v>
      </c>
      <c r="X37" s="4" t="s">
        <v>39</v>
      </c>
      <c r="Y37" s="5" t="s">
        <v>40</v>
      </c>
      <c r="Z37" s="4" t="s">
        <v>61</v>
      </c>
      <c r="AA37" s="5" t="s">
        <v>62</v>
      </c>
      <c r="AB37" s="6">
        <f t="shared" si="0"/>
        <v>0.98588030000000004</v>
      </c>
      <c r="AD37" s="7"/>
      <c r="AF37" s="7"/>
      <c r="AG37" s="7"/>
    </row>
    <row r="38" spans="1:33" x14ac:dyDescent="0.2">
      <c r="A38" s="11">
        <v>7401</v>
      </c>
      <c r="B38" s="12" t="s">
        <v>163</v>
      </c>
      <c r="C38" s="12">
        <v>43427</v>
      </c>
      <c r="D38" s="4">
        <v>172</v>
      </c>
      <c r="E38" s="5" t="s">
        <v>69</v>
      </c>
      <c r="F38" s="4" t="s">
        <v>164</v>
      </c>
      <c r="G38" s="5" t="s">
        <v>165</v>
      </c>
      <c r="H38" s="4" t="str">
        <f>"000274"</f>
        <v>000274</v>
      </c>
      <c r="I38" s="3">
        <v>43389</v>
      </c>
      <c r="J38" s="4" t="str">
        <f>"000074"</f>
        <v>000074</v>
      </c>
      <c r="K38" s="3">
        <v>43407</v>
      </c>
      <c r="L38" s="4" t="str">
        <f>"000172"</f>
        <v>000172</v>
      </c>
      <c r="M38" s="3">
        <v>43409</v>
      </c>
      <c r="N38" s="4">
        <v>18</v>
      </c>
      <c r="O38" s="4" t="str">
        <f>"007535"</f>
        <v>007535</v>
      </c>
      <c r="P38" s="3">
        <v>43426</v>
      </c>
      <c r="Q38" s="6">
        <v>4.4641799999999998</v>
      </c>
      <c r="R38" s="6">
        <v>0.17344000000000001</v>
      </c>
      <c r="S38" s="6">
        <v>4.2907400000000004</v>
      </c>
      <c r="T38" s="4">
        <v>274</v>
      </c>
      <c r="U38" s="3">
        <v>43427</v>
      </c>
      <c r="V38" s="4">
        <v>9916364289</v>
      </c>
      <c r="W38" s="5" t="s">
        <v>65</v>
      </c>
      <c r="X38" s="4" t="s">
        <v>166</v>
      </c>
      <c r="Y38" s="5" t="s">
        <v>167</v>
      </c>
      <c r="Z38" s="4" t="s">
        <v>61</v>
      </c>
      <c r="AA38" s="5" t="s">
        <v>62</v>
      </c>
      <c r="AB38" s="6">
        <f t="shared" si="0"/>
        <v>4.4641799999999995E-2</v>
      </c>
      <c r="AD38" s="7"/>
      <c r="AF38" s="7"/>
      <c r="AG38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2019-01-17T14:57:35Z</dcterms:modified>
</cp:coreProperties>
</file>