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1" l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<sst xmlns="http://schemas.openxmlformats.org/spreadsheetml/2006/main" count="361" uniqueCount="157">
  <si>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</si>
  <si>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</si>
  <si>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</si>
  <si>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</si>
  <si>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</si>
  <si>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</si>
  <si>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</si>
  <si>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</si>
  <si>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</si>
  <si>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</si>
  <si>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</si>
  <si>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</si>
  <si>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</si>
  <si>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</si>
  <si>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</si>
  <si>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</si>
  <si>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</si>
  <si>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</si>
  <si>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</si>
  <si>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</si>
  <si>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</si>
  <si>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</si>
  <si>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</si>
  <si>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</si>
  <si>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</si>
  <si>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</si>
  <si>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</si>
  <si>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</si>
  <si>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</si>
  <si>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</si>
  <si>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</si>
  <si>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</si>
  <si>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</si>
  <si>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</si>
  <si>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</si>
  <si>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</si>
  <si>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</si>
  <si>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</si>
  <si>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</si>
  <si>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</si>
  <si>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</si>
  <si>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</si>
  <si>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</si>
  <si>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KRIDL</t>
  </si>
  <si>
    <t>Water Supply New Areas</t>
  </si>
  <si>
    <t>P1802</t>
  </si>
  <si>
    <t>June</t>
  </si>
  <si>
    <t>P3106</t>
  </si>
  <si>
    <t>Nagarothana Works</t>
  </si>
  <si>
    <t>P2363</t>
  </si>
  <si>
    <t>Special development works in Ward No. 65  152  174  28  126  107  102  86  38  45  49</t>
  </si>
  <si>
    <t>P0190</t>
  </si>
  <si>
    <t>Works sanctioned by Hon Mayor</t>
  </si>
  <si>
    <t>P2434</t>
  </si>
  <si>
    <t>Development works for Bangalore City</t>
  </si>
  <si>
    <t>ddo313</t>
  </si>
  <si>
    <t xml:space="preserve"> Chief Engineer SWD Central Zone</t>
  </si>
  <si>
    <t>V L Muniraju</t>
  </si>
  <si>
    <t>HSR Layout</t>
  </si>
  <si>
    <t>174-16-000014</t>
  </si>
  <si>
    <t>Construction of Culverts in HSR Layout in ward no 174</t>
  </si>
  <si>
    <t>Nagaraj B P</t>
  </si>
  <si>
    <t>ddo440</t>
  </si>
  <si>
    <t xml:space="preserve"> Assistant Executive Engineer Bommanahalli Sub Division Bomanahalli Zone</t>
  </si>
  <si>
    <t>174-13-000022</t>
  </si>
  <si>
    <t>Improvements to drain and providing covering slab between 22nd cross to 25th cross in 3rd sector of HSR Layout</t>
  </si>
  <si>
    <t>Sri.B.Chandrashekar</t>
  </si>
  <si>
    <t>174-16-000007</t>
  </si>
  <si>
    <t>Improvements to road and drain at Shobha Deffodil road Somasundra palya in ward no 174</t>
  </si>
  <si>
    <t>K C KRISHNAREDDY</t>
  </si>
  <si>
    <t>ddo438</t>
  </si>
  <si>
    <t xml:space="preserve"> Executive Engineer Project Division Bomanahalli Zone</t>
  </si>
  <si>
    <t>174-16-000008</t>
  </si>
  <si>
    <t>Improvements to road and drain at 17th main 3rd Sector in ward no 174</t>
  </si>
  <si>
    <t>K C Krishna Reddy</t>
  </si>
  <si>
    <t>174-16-000006</t>
  </si>
  <si>
    <t>Improvements to road and drain at 11th cross 24th main ( Bank of Baroda) in ward no 174</t>
  </si>
  <si>
    <t>174-16-000004</t>
  </si>
  <si>
    <t>De-silting of Exsiting drain in all sector of HSR Layout ward no 174</t>
  </si>
  <si>
    <t>174-16-000015</t>
  </si>
  <si>
    <t>Improvements to road and drain at 23rd cross 5th main in ward no 174</t>
  </si>
  <si>
    <t>K C KRISHNA REDD</t>
  </si>
  <si>
    <t>174-18-000011</t>
  </si>
  <si>
    <t>Improvements to main and cross roads in 7th Sector at ward no 174</t>
  </si>
  <si>
    <t>174-18-000006</t>
  </si>
  <si>
    <t>Improvements to main and cross roads in Ibbaluru villge at ward no 174</t>
  </si>
  <si>
    <t>174-17-000088</t>
  </si>
  <si>
    <t>Construction and Remodeling of SWD 27th main Backside of Masjid in HSR Layout 1st Sector (Agara Village) W N 174 of Bommanahalli Constituency</t>
  </si>
  <si>
    <t>M/s ESS ESS Builders &amp; Consultants</t>
  </si>
  <si>
    <t>174-14-000010</t>
  </si>
  <si>
    <t>CONSTRUCTION OF CULVERTS AT ELLUKUNTE MAIN ROAD IN WARD NO 174 HSR LAYOUT</t>
  </si>
  <si>
    <t>SAMPANGI B</t>
  </si>
  <si>
    <t>174-17-000001</t>
  </si>
  <si>
    <t>Providing Asphalting and Cement concrete drain from Rajeevgandhi nagar (behind jaguar show room) to 15th cross in ward 174 HSR layout</t>
  </si>
  <si>
    <t>174-18-000022</t>
  </si>
  <si>
    <t>Construction of RCC box drain inside Govt.PU college premises in HSR layout sector -1 in ward No.174</t>
  </si>
  <si>
    <t>B G Venugopal</t>
  </si>
  <si>
    <t>174-18-000010</t>
  </si>
  <si>
    <t>Improvements to main and cross roads in 4th Sector at ward no 174</t>
  </si>
  <si>
    <t>R-174-18-000001</t>
  </si>
  <si>
    <t>Construction of new drains and paving concrete lanes of Ibbaluru village</t>
  </si>
  <si>
    <t>P2650</t>
  </si>
  <si>
    <t>Reserve fund for Spillover Works</t>
  </si>
  <si>
    <t>174-16-000002</t>
  </si>
  <si>
    <t>Annual Operation and Maintenance of street lighting system in HSR layout Sector-2 sector-3 sector-7 Rajeev Gandhi nagar (Gunduthopu) and associted area of ward no-174 Package B1B of Bommanahalli zone.</t>
  </si>
  <si>
    <t>M/s. Sree Manjunatha Electricals</t>
  </si>
  <si>
    <t>ddo439</t>
  </si>
  <si>
    <t xml:space="preserve"> Executive Engineer Electrical Division Bomanahalli Zone</t>
  </si>
  <si>
    <t>174-16-000001</t>
  </si>
  <si>
    <t>Annual Operation and Maintenance of street lighting system in HSR layout Sector-1 sector-4 sector-6 Agara Ibbaluru and associted area of ward no ward no-174 Package B1A of Bommanahalli zone.</t>
  </si>
  <si>
    <t>Ms/ Sri Krishna Electricals</t>
  </si>
  <si>
    <t>174-16-000040</t>
  </si>
  <si>
    <t>Improvements to Road Paving Concrete Cross Roads in Ibblur Village at Ward No 174</t>
  </si>
  <si>
    <t>K Sharath</t>
  </si>
  <si>
    <t>174-16-000041</t>
  </si>
  <si>
    <t>Improvements to Road Paving Concrete Cross Roads in Ibblur Village 1st Cross Roads at Ward No 174</t>
  </si>
  <si>
    <t>174-13-000056</t>
  </si>
  <si>
    <t>Providing Improvements and Asphalting to the  roads at HSR Layout main road and cross roads in ward no174 HSR layout</t>
  </si>
  <si>
    <t>174-14-000022</t>
  </si>
  <si>
    <t>PROVIDING ASPHALTING IN SELECTED REACHES OF  6TH SECTOR WARD NO 174 HSR LAYOUT</t>
  </si>
  <si>
    <t>174-17-000074</t>
  </si>
  <si>
    <t xml:space="preserve">Providing drinking water works in Ward No  174    Bommanahalli Division                               </t>
  </si>
  <si>
    <t>K C KRISHNA REDDY</t>
  </si>
  <si>
    <t>174-16-000011</t>
  </si>
  <si>
    <t>Improvements to road and drain at Agara Village in ward no 174</t>
  </si>
  <si>
    <t>174-16-000013</t>
  </si>
  <si>
    <t>Improvements to road and drain at 19th cross 27th main in ward no 174</t>
  </si>
  <si>
    <t xml:space="preserve">K C KRISHNA REDDY </t>
  </si>
  <si>
    <t>174-16-000019</t>
  </si>
  <si>
    <t>Providing water through tankers  to  Rajeevgandhi nagara Gundthop  in ward no 174</t>
  </si>
  <si>
    <t>Sri.Ramu</t>
  </si>
  <si>
    <t>October</t>
  </si>
  <si>
    <t>174-17-000087</t>
  </si>
  <si>
    <t>Construction of RCC Storm Water Drain 27th main to 24th main in HSR layout 2nd Sector W N 174 of Bommanahalli Constituency</t>
  </si>
  <si>
    <t>M/s KRIDL</t>
  </si>
  <si>
    <t>174-18-000025</t>
  </si>
  <si>
    <t>Construction of RCC box drain all along the service road and Improvements to SWD in HSR Layout in ward No. 174</t>
  </si>
  <si>
    <t>Sri. H Srinivas Reddy</t>
  </si>
  <si>
    <t>174-18-000021</t>
  </si>
  <si>
    <t>Construction of RCC box drain from somasundarpalya lake on 24th main HSR layout in ward No.174</t>
  </si>
  <si>
    <t>174-18-000023</t>
  </si>
  <si>
    <t>Remodeling of SWD from Ibbalur lake to join bellandur lake in ward No.174. (balance work)</t>
  </si>
  <si>
    <t>Sri B G Venugopal</t>
  </si>
  <si>
    <t>174-18-000024</t>
  </si>
  <si>
    <t>Widening of existing drain from Salarpuria Apartment upto IAS officers layout in HSR Layout ward no. 174 in Bommanahalli zone</t>
  </si>
  <si>
    <t>Sri.  G Chandrashekar</t>
  </si>
  <si>
    <t>Sri S Prasannakumar</t>
  </si>
  <si>
    <t>November</t>
  </si>
  <si>
    <t>174-18-000043</t>
  </si>
  <si>
    <t xml:space="preserve">Construction of allied works for Indira Canteen at Ibbaluru in ward no.174 HSR Layout  </t>
  </si>
  <si>
    <t>December</t>
  </si>
  <si>
    <t>174-17-000076</t>
  </si>
  <si>
    <t>Providing CC Camera at Garbage Block Spots in ward no 174</t>
  </si>
  <si>
    <t>SHREE VINAYAKA ELECTRICALS</t>
  </si>
  <si>
    <t>174-16-000020</t>
  </si>
  <si>
    <t>Providing water through tankers to  Ibbaluru  Agara Parngipalya and Ellukunte in ward no 174</t>
  </si>
  <si>
    <t>Sri.Srinivasa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</si>
</sst>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topLeftCell="A31" workbookViewId="0">
      <selection sqref="A1:XFD38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451</v>
      </c>
      <c r="B2" s="12" t="s">
        <v>28</v>
      </c>
      <c r="C2" s="12">
        <v>43200</v>
      </c>
      <c r="D2" s="4">
        <v>174</v>
      </c>
      <c r="E2" s="5" t="s">
        <v>58</v>
      </c>
      <c r="F2" s="4" t="s">
        <v>59</v>
      </c>
      <c r="G2" s="5" t="s">
        <v>60</v>
      </c>
      <c r="H2" s="4" t="str">
        <f>"000078"</f>
        <v>000078</v>
      </c>
      <c r="I2" s="3">
        <v>42431</v>
      </c>
      <c r="J2" s="4" t="str">
        <f>"000007"</f>
        <v>000007</v>
      </c>
      <c r="K2" s="3">
        <v>42486</v>
      </c>
      <c r="L2" s="4" t="str">
        <f>"000079"</f>
        <v>000079</v>
      </c>
      <c r="M2" s="3">
        <v>42545</v>
      </c>
      <c r="N2" s="4">
        <v>16</v>
      </c>
      <c r="O2" s="4" t="str">
        <f>"011015"</f>
        <v>011015</v>
      </c>
      <c r="P2" s="3">
        <v>43187</v>
      </c>
      <c r="Q2" s="6">
        <v>8.7972400000000004</v>
      </c>
      <c r="R2" s="6">
        <v>1.1398900000000001</v>
      </c>
      <c r="S2" s="6">
        <v>7.6573500000000001</v>
      </c>
      <c r="T2" s="4">
        <v>9</v>
      </c>
      <c r="U2" s="3">
        <v>43200</v>
      </c>
      <c r="V2" s="4">
        <v>9900094445</v>
      </c>
      <c r="W2" s="5" t="s">
        <v>61</v>
      </c>
      <c r="X2" s="4" t="s">
        <v>30</v>
      </c>
      <c r="Y2" s="5" t="s">
        <v>31</v>
      </c>
      <c r="Z2" s="4" t="s">
        <v>62</v>
      </c>
      <c r="AA2" s="5" t="s">
        <v>63</v>
      </c>
      <c r="AB2" s="6">
        <v>8.7972400000000006E-2</v>
      </c>
      <c r="AD2" s="7"/>
      <c r="AF2" s="7"/>
      <c r="AG2" s="7"/>
    </row>
    <row r="3" spans="1:33" x14ac:dyDescent="0.2">
      <c r="A3" s="11">
        <v>452</v>
      </c>
      <c r="B3" s="12" t="s">
        <v>28</v>
      </c>
      <c r="C3" s="12">
        <v>43200</v>
      </c>
      <c r="D3" s="4">
        <v>174</v>
      </c>
      <c r="E3" s="5" t="s">
        <v>58</v>
      </c>
      <c r="F3" s="4" t="s">
        <v>64</v>
      </c>
      <c r="G3" s="5" t="s">
        <v>65</v>
      </c>
      <c r="H3" s="4" t="str">
        <f>"000409"</f>
        <v>000409</v>
      </c>
      <c r="I3" s="3">
        <v>42887</v>
      </c>
      <c r="J3" s="4" t="str">
        <f>"000032"</f>
        <v>000032</v>
      </c>
      <c r="K3" s="3">
        <v>42580</v>
      </c>
      <c r="L3" s="4" t="str">
        <f>"000153"</f>
        <v>000153</v>
      </c>
      <c r="M3" s="3">
        <v>42580</v>
      </c>
      <c r="N3" s="4">
        <v>13</v>
      </c>
      <c r="O3" s="4" t="str">
        <f>"011029"</f>
        <v>011029</v>
      </c>
      <c r="P3" s="3">
        <v>43187</v>
      </c>
      <c r="Q3" s="6">
        <v>20.281669999999998</v>
      </c>
      <c r="R3" s="6">
        <v>2.9853000000000001</v>
      </c>
      <c r="S3" s="6">
        <v>17.29637</v>
      </c>
      <c r="T3" s="4">
        <v>9</v>
      </c>
      <c r="U3" s="3">
        <v>43200</v>
      </c>
      <c r="V3" s="4">
        <v>9980211136</v>
      </c>
      <c r="W3" s="5" t="s">
        <v>66</v>
      </c>
      <c r="X3" s="4" t="s">
        <v>49</v>
      </c>
      <c r="Y3" s="5" t="s">
        <v>50</v>
      </c>
      <c r="Z3" s="4" t="s">
        <v>62</v>
      </c>
      <c r="AA3" s="5" t="s">
        <v>63</v>
      </c>
      <c r="AB3" s="6">
        <v>0.20281669999999999</v>
      </c>
      <c r="AD3" s="7"/>
      <c r="AF3" s="7"/>
      <c r="AG3" s="7"/>
    </row>
    <row r="4" spans="1:33" x14ac:dyDescent="0.2">
      <c r="A4" s="11">
        <v>1253</v>
      </c>
      <c r="B4" s="12" t="s">
        <v>35</v>
      </c>
      <c r="C4" s="12">
        <v>43238</v>
      </c>
      <c r="D4" s="4">
        <v>174</v>
      </c>
      <c r="E4" s="5" t="s">
        <v>58</v>
      </c>
      <c r="F4" s="4" t="s">
        <v>67</v>
      </c>
      <c r="G4" s="5" t="s">
        <v>68</v>
      </c>
      <c r="H4" s="4" t="str">
        <f>"000006"</f>
        <v>000006</v>
      </c>
      <c r="I4" s="3">
        <v>42461</v>
      </c>
      <c r="J4" s="4" t="str">
        <f>"000"</f>
        <v>000</v>
      </c>
      <c r="K4" s="3">
        <v>30</v>
      </c>
      <c r="L4" s="4" t="str">
        <f>"000047"</f>
        <v>000047</v>
      </c>
      <c r="M4" s="3">
        <v>42611</v>
      </c>
      <c r="N4" s="4">
        <v>16</v>
      </c>
      <c r="O4" s="4" t="str">
        <f>"001428"</f>
        <v>001428</v>
      </c>
      <c r="P4" s="3">
        <v>43236</v>
      </c>
      <c r="Q4" s="6">
        <v>9.8192799999999991</v>
      </c>
      <c r="R4" s="6">
        <v>1.3275999999999999</v>
      </c>
      <c r="S4" s="6">
        <v>8.4916800000000006</v>
      </c>
      <c r="T4" s="4">
        <v>52</v>
      </c>
      <c r="U4" s="3">
        <v>43238</v>
      </c>
      <c r="V4" s="4">
        <v>9844021711</v>
      </c>
      <c r="W4" s="5" t="s">
        <v>69</v>
      </c>
      <c r="X4" s="4" t="s">
        <v>30</v>
      </c>
      <c r="Y4" s="5" t="s">
        <v>31</v>
      </c>
      <c r="Z4" s="4" t="s">
        <v>70</v>
      </c>
      <c r="AA4" s="5" t="s">
        <v>71</v>
      </c>
      <c r="AB4" s="6">
        <v>9.8192799999999997E-2</v>
      </c>
      <c r="AD4" s="7"/>
      <c r="AF4" s="7"/>
      <c r="AG4" s="7"/>
    </row>
    <row r="5" spans="1:33" x14ac:dyDescent="0.2">
      <c r="A5" s="11">
        <v>1254</v>
      </c>
      <c r="B5" s="12" t="s">
        <v>35</v>
      </c>
      <c r="C5" s="12">
        <v>43238</v>
      </c>
      <c r="D5" s="4">
        <v>174</v>
      </c>
      <c r="E5" s="5" t="s">
        <v>58</v>
      </c>
      <c r="F5" s="4" t="s">
        <v>72</v>
      </c>
      <c r="G5" s="5" t="s">
        <v>73</v>
      </c>
      <c r="H5" s="4" t="str">
        <f>"0000"</f>
        <v>0000</v>
      </c>
      <c r="I5" s="3">
        <v>7</v>
      </c>
      <c r="J5" s="4" t="str">
        <f>"000033"</f>
        <v>000033</v>
      </c>
      <c r="K5" s="3">
        <v>42551</v>
      </c>
      <c r="L5" s="4" t="str">
        <f>"000048"</f>
        <v>000048</v>
      </c>
      <c r="M5" s="3">
        <v>42611</v>
      </c>
      <c r="N5" s="4">
        <v>16</v>
      </c>
      <c r="O5" s="4" t="str">
        <f>"001429"</f>
        <v>001429</v>
      </c>
      <c r="P5" s="3">
        <v>43236</v>
      </c>
      <c r="Q5" s="6">
        <v>19.18233</v>
      </c>
      <c r="R5" s="6">
        <v>2.49763</v>
      </c>
      <c r="S5" s="6">
        <v>16.684699999999999</v>
      </c>
      <c r="T5" s="4">
        <v>52</v>
      </c>
      <c r="U5" s="3">
        <v>43238</v>
      </c>
      <c r="V5" s="4">
        <v>9844021711</v>
      </c>
      <c r="W5" s="5" t="s">
        <v>74</v>
      </c>
      <c r="X5" s="4" t="s">
        <v>30</v>
      </c>
      <c r="Y5" s="5" t="s">
        <v>31</v>
      </c>
      <c r="Z5" s="4" t="s">
        <v>70</v>
      </c>
      <c r="AA5" s="5" t="s">
        <v>71</v>
      </c>
      <c r="AB5" s="6">
        <v>0.1918233</v>
      </c>
      <c r="AD5" s="7"/>
      <c r="AF5" s="7"/>
      <c r="AG5" s="7"/>
    </row>
    <row r="6" spans="1:33" x14ac:dyDescent="0.2">
      <c r="A6" s="11">
        <v>1255</v>
      </c>
      <c r="B6" s="12" t="s">
        <v>35</v>
      </c>
      <c r="C6" s="12">
        <v>43238</v>
      </c>
      <c r="D6" s="4">
        <v>174</v>
      </c>
      <c r="E6" s="5" t="s">
        <v>58</v>
      </c>
      <c r="F6" s="4" t="s">
        <v>75</v>
      </c>
      <c r="G6" s="5" t="s">
        <v>76</v>
      </c>
      <c r="H6" s="4" t="str">
        <f>"000005"</f>
        <v>000005</v>
      </c>
      <c r="I6" s="3">
        <v>42478</v>
      </c>
      <c r="J6" s="4" t="str">
        <f>"000"</f>
        <v>000</v>
      </c>
      <c r="K6" s="3">
        <v>31</v>
      </c>
      <c r="L6" s="4" t="str">
        <f>"000052"</f>
        <v>000052</v>
      </c>
      <c r="M6" s="3">
        <v>42611</v>
      </c>
      <c r="N6" s="4">
        <v>16</v>
      </c>
      <c r="O6" s="4" t="str">
        <f>"001430"</f>
        <v>001430</v>
      </c>
      <c r="P6" s="3">
        <v>43236</v>
      </c>
      <c r="Q6" s="6">
        <v>11.72073</v>
      </c>
      <c r="R6" s="6">
        <v>1.5846899999999999</v>
      </c>
      <c r="S6" s="6">
        <v>10.136039999999999</v>
      </c>
      <c r="T6" s="4">
        <v>52</v>
      </c>
      <c r="U6" s="3">
        <v>43238</v>
      </c>
      <c r="V6" s="4">
        <v>9844021711</v>
      </c>
      <c r="W6" s="5" t="s">
        <v>69</v>
      </c>
      <c r="X6" s="4" t="s">
        <v>30</v>
      </c>
      <c r="Y6" s="5" t="s">
        <v>31</v>
      </c>
      <c r="Z6" s="4" t="s">
        <v>70</v>
      </c>
      <c r="AA6" s="5" t="s">
        <v>71</v>
      </c>
      <c r="AB6" s="6">
        <v>0.1172073</v>
      </c>
      <c r="AD6" s="7"/>
      <c r="AF6" s="7"/>
      <c r="AG6" s="7"/>
    </row>
    <row r="7" spans="1:33" x14ac:dyDescent="0.2">
      <c r="A7" s="11">
        <v>1256</v>
      </c>
      <c r="B7" s="12" t="s">
        <v>35</v>
      </c>
      <c r="C7" s="12">
        <v>43238</v>
      </c>
      <c r="D7" s="4">
        <v>174</v>
      </c>
      <c r="E7" s="5" t="s">
        <v>58</v>
      </c>
      <c r="F7" s="4" t="s">
        <v>77</v>
      </c>
      <c r="G7" s="5" t="s">
        <v>78</v>
      </c>
      <c r="H7" s="4" t="str">
        <f>"00009A"</f>
        <v>00009A</v>
      </c>
      <c r="I7" s="3">
        <v>42478</v>
      </c>
      <c r="J7" s="4" t="str">
        <f>"000063"</f>
        <v>000063</v>
      </c>
      <c r="K7" s="3">
        <v>42612</v>
      </c>
      <c r="L7" s="4" t="str">
        <f>"000229"</f>
        <v>000229</v>
      </c>
      <c r="M7" s="3">
        <v>42612</v>
      </c>
      <c r="N7" s="4">
        <v>16</v>
      </c>
      <c r="O7" s="4" t="str">
        <f>"001447"</f>
        <v>001447</v>
      </c>
      <c r="P7" s="3">
        <v>43236</v>
      </c>
      <c r="Q7" s="6">
        <v>10.32626</v>
      </c>
      <c r="R7" s="6">
        <v>1.20689</v>
      </c>
      <c r="S7" s="6">
        <v>9.11937</v>
      </c>
      <c r="T7" s="4">
        <v>52</v>
      </c>
      <c r="U7" s="3">
        <v>43238</v>
      </c>
      <c r="V7" s="4">
        <v>9980211136</v>
      </c>
      <c r="W7" s="5" t="s">
        <v>66</v>
      </c>
      <c r="X7" s="4" t="s">
        <v>30</v>
      </c>
      <c r="Y7" s="5" t="s">
        <v>31</v>
      </c>
      <c r="Z7" s="4" t="s">
        <v>62</v>
      </c>
      <c r="AA7" s="5" t="s">
        <v>63</v>
      </c>
      <c r="AB7" s="6">
        <v>0.1032626</v>
      </c>
      <c r="AD7" s="7"/>
      <c r="AF7" s="7"/>
      <c r="AG7" s="7"/>
    </row>
    <row r="8" spans="1:33" x14ac:dyDescent="0.2">
      <c r="A8" s="11">
        <v>1257</v>
      </c>
      <c r="B8" s="12" t="s">
        <v>35</v>
      </c>
      <c r="C8" s="12">
        <v>43238</v>
      </c>
      <c r="D8" s="4">
        <v>174</v>
      </c>
      <c r="E8" s="5" t="s">
        <v>58</v>
      </c>
      <c r="F8" s="4" t="s">
        <v>79</v>
      </c>
      <c r="G8" s="5" t="s">
        <v>80</v>
      </c>
      <c r="H8" s="4" t="str">
        <f>"000"</f>
        <v>000</v>
      </c>
      <c r="I8" s="3">
        <v>1</v>
      </c>
      <c r="J8" s="4" t="str">
        <f>"000028"</f>
        <v>000028</v>
      </c>
      <c r="K8" s="3">
        <v>42551</v>
      </c>
      <c r="L8" s="4" t="str">
        <f>"000050"</f>
        <v>000050</v>
      </c>
      <c r="M8" s="3">
        <v>42611</v>
      </c>
      <c r="N8" s="4">
        <v>16</v>
      </c>
      <c r="O8" s="4" t="str">
        <f>"001489"</f>
        <v>001489</v>
      </c>
      <c r="P8" s="3">
        <v>43236</v>
      </c>
      <c r="Q8" s="6">
        <v>14.501580000000001</v>
      </c>
      <c r="R8" s="6">
        <v>1.88818</v>
      </c>
      <c r="S8" s="6">
        <v>12.6134</v>
      </c>
      <c r="T8" s="4">
        <v>52</v>
      </c>
      <c r="U8" s="3">
        <v>43238</v>
      </c>
      <c r="V8" s="4">
        <v>9844021711</v>
      </c>
      <c r="W8" s="5" t="s">
        <v>81</v>
      </c>
      <c r="X8" s="4" t="s">
        <v>30</v>
      </c>
      <c r="Y8" s="5" t="s">
        <v>31</v>
      </c>
      <c r="Z8" s="4" t="s">
        <v>70</v>
      </c>
      <c r="AA8" s="5" t="s">
        <v>71</v>
      </c>
      <c r="AB8" s="6">
        <v>0.1450158</v>
      </c>
      <c r="AD8" s="7"/>
      <c r="AF8" s="7"/>
      <c r="AG8" s="7"/>
    </row>
    <row r="9" spans="1:33" x14ac:dyDescent="0.2">
      <c r="A9" s="11">
        <v>1911</v>
      </c>
      <c r="B9" s="12" t="s">
        <v>46</v>
      </c>
      <c r="C9" s="12">
        <v>43257</v>
      </c>
      <c r="D9" s="4">
        <v>174</v>
      </c>
      <c r="E9" s="5" t="s">
        <v>58</v>
      </c>
      <c r="F9" s="4" t="s">
        <v>82</v>
      </c>
      <c r="G9" s="5" t="s">
        <v>83</v>
      </c>
      <c r="H9" s="4" t="str">
        <f>"000133"</f>
        <v>000133</v>
      </c>
      <c r="I9" s="3">
        <v>43152</v>
      </c>
      <c r="J9" s="4" t="str">
        <f>"000035"</f>
        <v>000035</v>
      </c>
      <c r="K9" s="3">
        <v>43179</v>
      </c>
      <c r="L9" s="4" t="str">
        <f>"000062"</f>
        <v>000062</v>
      </c>
      <c r="M9" s="3">
        <v>43179</v>
      </c>
      <c r="N9" s="4">
        <v>18</v>
      </c>
      <c r="O9" s="4" t="str">
        <f>"001775"</f>
        <v>001775</v>
      </c>
      <c r="P9" s="3">
        <v>43243</v>
      </c>
      <c r="Q9" s="6">
        <v>49.864190000000001</v>
      </c>
      <c r="R9" s="6">
        <v>5.6579499999999996</v>
      </c>
      <c r="S9" s="6">
        <v>44.206240000000001</v>
      </c>
      <c r="T9" s="4">
        <v>73</v>
      </c>
      <c r="U9" s="3">
        <v>43257</v>
      </c>
      <c r="V9" s="4">
        <v>9999999999</v>
      </c>
      <c r="W9" s="5" t="s">
        <v>43</v>
      </c>
      <c r="X9" s="4" t="s">
        <v>36</v>
      </c>
      <c r="Y9" s="5" t="s">
        <v>37</v>
      </c>
      <c r="Z9" s="4" t="s">
        <v>62</v>
      </c>
      <c r="AA9" s="5" t="s">
        <v>63</v>
      </c>
      <c r="AB9" s="6">
        <v>0.49864190000000003</v>
      </c>
      <c r="AD9" s="7"/>
      <c r="AF9" s="7"/>
      <c r="AG9" s="7"/>
    </row>
    <row r="10" spans="1:33" x14ac:dyDescent="0.2">
      <c r="A10" s="11">
        <v>1912</v>
      </c>
      <c r="B10" s="12" t="s">
        <v>46</v>
      </c>
      <c r="C10" s="12">
        <v>43257</v>
      </c>
      <c r="D10" s="4">
        <v>174</v>
      </c>
      <c r="E10" s="5" t="s">
        <v>58</v>
      </c>
      <c r="F10" s="4" t="s">
        <v>84</v>
      </c>
      <c r="G10" s="5" t="s">
        <v>85</v>
      </c>
      <c r="H10" s="4" t="str">
        <f>"000132"</f>
        <v>000132</v>
      </c>
      <c r="I10" s="3">
        <v>43152</v>
      </c>
      <c r="J10" s="4" t="str">
        <f>"000033"</f>
        <v>000033</v>
      </c>
      <c r="K10" s="3">
        <v>43178</v>
      </c>
      <c r="L10" s="4" t="str">
        <f>"000061"</f>
        <v>000061</v>
      </c>
      <c r="M10" s="3">
        <v>43179</v>
      </c>
      <c r="N10" s="4">
        <v>18</v>
      </c>
      <c r="O10" s="4" t="str">
        <f>"001776"</f>
        <v>001776</v>
      </c>
      <c r="P10" s="3">
        <v>43243</v>
      </c>
      <c r="Q10" s="6">
        <v>49.46951</v>
      </c>
      <c r="R10" s="6">
        <v>5.7379699999999998</v>
      </c>
      <c r="S10" s="6">
        <v>43.731540000000003</v>
      </c>
      <c r="T10" s="4">
        <v>73</v>
      </c>
      <c r="U10" s="3">
        <v>43257</v>
      </c>
      <c r="V10" s="4">
        <v>9999999999</v>
      </c>
      <c r="W10" s="5" t="s">
        <v>43</v>
      </c>
      <c r="X10" s="4" t="s">
        <v>36</v>
      </c>
      <c r="Y10" s="5" t="s">
        <v>37</v>
      </c>
      <c r="Z10" s="4" t="s">
        <v>62</v>
      </c>
      <c r="AA10" s="5" t="s">
        <v>63</v>
      </c>
      <c r="AB10" s="6">
        <v>0.4946951</v>
      </c>
      <c r="AD10" s="7"/>
      <c r="AF10" s="7"/>
      <c r="AG10" s="7"/>
    </row>
    <row r="11" spans="1:33" x14ac:dyDescent="0.2">
      <c r="A11" s="11">
        <v>2157</v>
      </c>
      <c r="B11" s="12" t="s">
        <v>46</v>
      </c>
      <c r="C11" s="12">
        <v>43265</v>
      </c>
      <c r="D11" s="4">
        <v>174</v>
      </c>
      <c r="E11" s="5" t="s">
        <v>58</v>
      </c>
      <c r="F11" s="4" t="s">
        <v>86</v>
      </c>
      <c r="G11" s="5" t="s">
        <v>87</v>
      </c>
      <c r="H11" s="4" t="str">
        <f>"000003"</f>
        <v>000003</v>
      </c>
      <c r="I11" s="3">
        <v>43091</v>
      </c>
      <c r="J11" s="4" t="str">
        <f>"000007"</f>
        <v>000007</v>
      </c>
      <c r="K11" s="3">
        <v>43091</v>
      </c>
      <c r="L11" s="4" t="str">
        <f>"000067"</f>
        <v>000067</v>
      </c>
      <c r="M11" s="3">
        <v>43092</v>
      </c>
      <c r="N11" s="4">
        <v>17</v>
      </c>
      <c r="O11" s="4" t="str">
        <f>"008808"</f>
        <v>008808</v>
      </c>
      <c r="P11" s="3">
        <v>43102</v>
      </c>
      <c r="Q11" s="6">
        <v>3.33</v>
      </c>
      <c r="R11" s="6">
        <v>0.33300000000000002</v>
      </c>
      <c r="S11" s="6">
        <v>2.9969999999999999</v>
      </c>
      <c r="T11" s="4">
        <v>84</v>
      </c>
      <c r="U11" s="3">
        <v>43265</v>
      </c>
      <c r="V11" s="4">
        <v>9916557576</v>
      </c>
      <c r="W11" s="5" t="s">
        <v>88</v>
      </c>
      <c r="X11" s="4" t="s">
        <v>39</v>
      </c>
      <c r="Y11" s="5" t="s">
        <v>40</v>
      </c>
      <c r="Z11" s="4" t="s">
        <v>55</v>
      </c>
      <c r="AA11" s="5" t="s">
        <v>56</v>
      </c>
      <c r="AB11" s="6">
        <v>3.3300000000000003E-2</v>
      </c>
      <c r="AD11" s="7"/>
      <c r="AF11" s="7"/>
      <c r="AG11" s="7"/>
    </row>
    <row r="12" spans="1:33" x14ac:dyDescent="0.2">
      <c r="A12" s="11">
        <v>2370</v>
      </c>
      <c r="B12" s="12" t="s">
        <v>46</v>
      </c>
      <c r="C12" s="12">
        <v>43269</v>
      </c>
      <c r="D12" s="4">
        <v>174</v>
      </c>
      <c r="E12" s="5" t="s">
        <v>58</v>
      </c>
      <c r="F12" s="4" t="s">
        <v>89</v>
      </c>
      <c r="G12" s="5" t="s">
        <v>90</v>
      </c>
      <c r="H12" s="4" t="str">
        <f>"000044"</f>
        <v>000044</v>
      </c>
      <c r="I12" s="3">
        <v>41869</v>
      </c>
      <c r="J12" s="4" t="str">
        <f>"000052"</f>
        <v>000052</v>
      </c>
      <c r="K12" s="3">
        <v>42212</v>
      </c>
      <c r="L12" s="4" t="str">
        <f>"000264"</f>
        <v>000264</v>
      </c>
      <c r="M12" s="3">
        <v>42275</v>
      </c>
      <c r="N12" s="4">
        <v>14</v>
      </c>
      <c r="O12" s="4" t="str">
        <f>"002529"</f>
        <v>002529</v>
      </c>
      <c r="P12" s="3">
        <v>43264</v>
      </c>
      <c r="Q12" s="6">
        <v>4.0414300000000001</v>
      </c>
      <c r="R12" s="6">
        <v>0.54588000000000003</v>
      </c>
      <c r="S12" s="6">
        <v>3.4955500000000002</v>
      </c>
      <c r="T12" s="4">
        <v>89</v>
      </c>
      <c r="U12" s="3">
        <v>43269</v>
      </c>
      <c r="V12" s="4">
        <v>9886669822</v>
      </c>
      <c r="W12" s="5" t="s">
        <v>91</v>
      </c>
      <c r="X12" s="4" t="s">
        <v>30</v>
      </c>
      <c r="Y12" s="5" t="s">
        <v>31</v>
      </c>
      <c r="Z12" s="4" t="s">
        <v>62</v>
      </c>
      <c r="AA12" s="5" t="s">
        <v>63</v>
      </c>
      <c r="AB12" s="6">
        <v>4.04143E-2</v>
      </c>
      <c r="AD12" s="7"/>
      <c r="AF12" s="7"/>
      <c r="AG12" s="7"/>
    </row>
    <row r="13" spans="1:33" x14ac:dyDescent="0.2">
      <c r="A13" s="11">
        <v>3204</v>
      </c>
      <c r="B13" s="12" t="s">
        <v>32</v>
      </c>
      <c r="C13" s="12">
        <v>43290</v>
      </c>
      <c r="D13" s="4">
        <v>174</v>
      </c>
      <c r="E13" s="5" t="s">
        <v>58</v>
      </c>
      <c r="F13" s="4" t="s">
        <v>92</v>
      </c>
      <c r="G13" s="5" t="s">
        <v>93</v>
      </c>
      <c r="H13" s="4" t="str">
        <f>"0034"</f>
        <v>0034</v>
      </c>
      <c r="I13" s="3">
        <v>1</v>
      </c>
      <c r="J13" s="4" t="str">
        <f>"000054"</f>
        <v>000054</v>
      </c>
      <c r="K13" s="3">
        <v>42646</v>
      </c>
      <c r="L13" s="4" t="str">
        <f>"000066"</f>
        <v>000066</v>
      </c>
      <c r="M13" s="3">
        <v>42671</v>
      </c>
      <c r="N13" s="4">
        <v>17</v>
      </c>
      <c r="O13" s="4" t="str">
        <f>"003409"</f>
        <v>003409</v>
      </c>
      <c r="P13" s="3">
        <v>43288</v>
      </c>
      <c r="Q13" s="6">
        <v>44.422199999999997</v>
      </c>
      <c r="R13" s="6">
        <v>5.9289199999999997</v>
      </c>
      <c r="S13" s="6">
        <v>38.493279999999999</v>
      </c>
      <c r="T13" s="4">
        <v>117</v>
      </c>
      <c r="U13" s="3">
        <v>43290</v>
      </c>
      <c r="V13" s="4">
        <v>9999999999</v>
      </c>
      <c r="W13" s="5" t="s">
        <v>43</v>
      </c>
      <c r="X13" s="4" t="s">
        <v>51</v>
      </c>
      <c r="Y13" s="5" t="s">
        <v>52</v>
      </c>
      <c r="Z13" s="4" t="s">
        <v>70</v>
      </c>
      <c r="AA13" s="5" t="s">
        <v>71</v>
      </c>
      <c r="AB13" s="6">
        <v>0.44422199999999995</v>
      </c>
      <c r="AD13" s="7"/>
      <c r="AF13" s="7"/>
      <c r="AG13" s="7"/>
    </row>
    <row r="14" spans="1:33" x14ac:dyDescent="0.2">
      <c r="A14" s="11">
        <v>3868</v>
      </c>
      <c r="B14" s="12" t="s">
        <v>32</v>
      </c>
      <c r="C14" s="12">
        <v>43304</v>
      </c>
      <c r="D14" s="4">
        <v>174</v>
      </c>
      <c r="E14" s="5" t="s">
        <v>58</v>
      </c>
      <c r="F14" s="4" t="s">
        <v>94</v>
      </c>
      <c r="G14" s="5" t="s">
        <v>95</v>
      </c>
      <c r="H14" s="4" t="str">
        <f>"000007"</f>
        <v>000007</v>
      </c>
      <c r="I14" s="3">
        <v>43119</v>
      </c>
      <c r="J14" s="4" t="str">
        <f>"000002"</f>
        <v>000002</v>
      </c>
      <c r="K14" s="3">
        <v>43199</v>
      </c>
      <c r="L14" s="4" t="str">
        <f>"000009"</f>
        <v>000009</v>
      </c>
      <c r="M14" s="3">
        <v>43200</v>
      </c>
      <c r="N14" s="4">
        <v>18</v>
      </c>
      <c r="O14" s="4" t="str">
        <f>"004206"</f>
        <v>004206</v>
      </c>
      <c r="P14" s="3">
        <v>43302</v>
      </c>
      <c r="Q14" s="6">
        <v>97.299000000000007</v>
      </c>
      <c r="R14" s="6">
        <v>2.3759999999999999</v>
      </c>
      <c r="S14" s="6">
        <v>94.923000000000002</v>
      </c>
      <c r="T14" s="4">
        <v>136</v>
      </c>
      <c r="U14" s="3">
        <v>43304</v>
      </c>
      <c r="V14" s="4">
        <v>9964330099</v>
      </c>
      <c r="W14" s="5" t="s">
        <v>96</v>
      </c>
      <c r="X14" s="4" t="s">
        <v>47</v>
      </c>
      <c r="Y14" s="5" t="s">
        <v>48</v>
      </c>
      <c r="Z14" s="4" t="s">
        <v>55</v>
      </c>
      <c r="AA14" s="5" t="s">
        <v>56</v>
      </c>
      <c r="AB14" s="6">
        <v>0.97299000000000002</v>
      </c>
      <c r="AD14" s="7"/>
      <c r="AF14" s="7"/>
      <c r="AG14" s="7"/>
    </row>
    <row r="15" spans="1:33" x14ac:dyDescent="0.2">
      <c r="A15" s="11">
        <v>4215</v>
      </c>
      <c r="B15" s="12" t="s">
        <v>29</v>
      </c>
      <c r="C15" s="12">
        <v>43313</v>
      </c>
      <c r="D15" s="4">
        <v>174</v>
      </c>
      <c r="E15" s="5" t="s">
        <v>58</v>
      </c>
      <c r="F15" s="4" t="s">
        <v>97</v>
      </c>
      <c r="G15" s="5" t="s">
        <v>98</v>
      </c>
      <c r="H15" s="4" t="str">
        <f>"000050"</f>
        <v>000050</v>
      </c>
      <c r="I15" s="3">
        <v>43083</v>
      </c>
      <c r="J15" s="4" t="str">
        <f>"000020"</f>
        <v>000020</v>
      </c>
      <c r="K15" s="3">
        <v>43257</v>
      </c>
      <c r="L15" s="4" t="str">
        <f>"000080"</f>
        <v>000080</v>
      </c>
      <c r="M15" s="3">
        <v>43264</v>
      </c>
      <c r="N15" s="4">
        <v>18</v>
      </c>
      <c r="O15" s="4" t="str">
        <f>"004574"</f>
        <v>004574</v>
      </c>
      <c r="P15" s="3">
        <v>43313</v>
      </c>
      <c r="Q15" s="6">
        <v>49.764380000000003</v>
      </c>
      <c r="R15" s="6">
        <v>4.6410600000000004</v>
      </c>
      <c r="S15" s="6">
        <v>45.12332</v>
      </c>
      <c r="T15" s="4">
        <v>147</v>
      </c>
      <c r="U15" s="3">
        <v>43313</v>
      </c>
      <c r="V15" s="4">
        <v>9999999999</v>
      </c>
      <c r="W15" s="5" t="s">
        <v>43</v>
      </c>
      <c r="X15" s="4" t="s">
        <v>36</v>
      </c>
      <c r="Y15" s="5" t="s">
        <v>37</v>
      </c>
      <c r="Z15" s="4" t="s">
        <v>62</v>
      </c>
      <c r="AA15" s="5" t="s">
        <v>63</v>
      </c>
      <c r="AB15" s="6">
        <v>0.49764380000000003</v>
      </c>
      <c r="AD15" s="7"/>
      <c r="AF15" s="7"/>
      <c r="AG15" s="7"/>
    </row>
    <row r="16" spans="1:33" x14ac:dyDescent="0.2">
      <c r="A16" s="11">
        <v>4330</v>
      </c>
      <c r="B16" s="12" t="s">
        <v>29</v>
      </c>
      <c r="C16" s="12">
        <v>43315</v>
      </c>
      <c r="D16" s="4">
        <v>174</v>
      </c>
      <c r="E16" s="5" t="s">
        <v>58</v>
      </c>
      <c r="F16" s="4" t="s">
        <v>99</v>
      </c>
      <c r="G16" s="5" t="s">
        <v>100</v>
      </c>
      <c r="H16" s="4" t="str">
        <f>"000304"</f>
        <v>000304</v>
      </c>
      <c r="I16" s="3">
        <v>40191</v>
      </c>
      <c r="J16" s="4" t="str">
        <f>"000084"</f>
        <v>000084</v>
      </c>
      <c r="K16" s="3">
        <v>41516</v>
      </c>
      <c r="L16" s="4" t="str">
        <f>"000473"</f>
        <v>000473</v>
      </c>
      <c r="M16" s="3">
        <v>41638</v>
      </c>
      <c r="N16" s="4">
        <v>18</v>
      </c>
      <c r="O16" s="4" t="str">
        <f>"004471"</f>
        <v>004471</v>
      </c>
      <c r="P16" s="3">
        <v>43308</v>
      </c>
      <c r="Q16" s="6">
        <v>20.15897</v>
      </c>
      <c r="R16" s="6">
        <v>3.07803</v>
      </c>
      <c r="S16" s="6">
        <v>17.080939999999998</v>
      </c>
      <c r="T16" s="4">
        <v>153</v>
      </c>
      <c r="U16" s="3">
        <v>43315</v>
      </c>
      <c r="V16" s="4">
        <v>9999999999</v>
      </c>
      <c r="W16" s="5" t="s">
        <v>43</v>
      </c>
      <c r="X16" s="4" t="s">
        <v>101</v>
      </c>
      <c r="Y16" s="5" t="s">
        <v>102</v>
      </c>
      <c r="Z16" s="4" t="s">
        <v>62</v>
      </c>
      <c r="AA16" s="5" t="s">
        <v>63</v>
      </c>
      <c r="AB16" s="6">
        <v>0.20158970000000001</v>
      </c>
      <c r="AD16" s="7"/>
      <c r="AF16" s="7"/>
      <c r="AG16" s="7"/>
    </row>
    <row r="17" spans="1:33" x14ac:dyDescent="0.2">
      <c r="A17" s="11">
        <v>4600</v>
      </c>
      <c r="B17" s="12" t="s">
        <v>29</v>
      </c>
      <c r="C17" s="12">
        <v>43318</v>
      </c>
      <c r="D17" s="4">
        <v>174</v>
      </c>
      <c r="E17" s="5" t="s">
        <v>58</v>
      </c>
      <c r="F17" s="4" t="s">
        <v>103</v>
      </c>
      <c r="G17" s="5" t="s">
        <v>104</v>
      </c>
      <c r="H17" s="4" t="str">
        <f>"000012"</f>
        <v>000012</v>
      </c>
      <c r="I17" s="3">
        <v>43191</v>
      </c>
      <c r="J17" s="4" t="str">
        <f>"000060"</f>
        <v>000060</v>
      </c>
      <c r="K17" s="3">
        <v>43146</v>
      </c>
      <c r="L17" s="4" t="str">
        <f>"000065"</f>
        <v>000065</v>
      </c>
      <c r="M17" s="3">
        <v>43146</v>
      </c>
      <c r="N17" s="4">
        <v>16</v>
      </c>
      <c r="O17" s="4" t="str">
        <f>"004817"</f>
        <v>004817</v>
      </c>
      <c r="P17" s="3">
        <v>43315</v>
      </c>
      <c r="Q17" s="6">
        <v>10.47803</v>
      </c>
      <c r="R17" s="6">
        <v>1.3715900000000001</v>
      </c>
      <c r="S17" s="6">
        <v>9.1064399999999992</v>
      </c>
      <c r="T17" s="4">
        <v>157</v>
      </c>
      <c r="U17" s="3">
        <v>43318</v>
      </c>
      <c r="V17" s="4">
        <v>9663394918</v>
      </c>
      <c r="W17" s="5" t="s">
        <v>105</v>
      </c>
      <c r="X17" s="4" t="s">
        <v>33</v>
      </c>
      <c r="Y17" s="5" t="s">
        <v>34</v>
      </c>
      <c r="Z17" s="4" t="s">
        <v>106</v>
      </c>
      <c r="AA17" s="5" t="s">
        <v>107</v>
      </c>
      <c r="AB17" s="6">
        <v>0.10478030000000001</v>
      </c>
      <c r="AD17" s="7"/>
      <c r="AF17" s="7"/>
      <c r="AG17" s="7"/>
    </row>
    <row r="18" spans="1:33" x14ac:dyDescent="0.2">
      <c r="A18" s="11">
        <v>4601</v>
      </c>
      <c r="B18" s="12" t="s">
        <v>29</v>
      </c>
      <c r="C18" s="12">
        <v>43318</v>
      </c>
      <c r="D18" s="4">
        <v>174</v>
      </c>
      <c r="E18" s="5" t="s">
        <v>58</v>
      </c>
      <c r="F18" s="4" t="s">
        <v>108</v>
      </c>
      <c r="G18" s="5" t="s">
        <v>109</v>
      </c>
      <c r="H18" s="4" t="str">
        <f>"000023"</f>
        <v>000023</v>
      </c>
      <c r="I18" s="3">
        <v>43191</v>
      </c>
      <c r="J18" s="4" t="str">
        <f>"000084"</f>
        <v>000084</v>
      </c>
      <c r="K18" s="3">
        <v>43159</v>
      </c>
      <c r="L18" s="4" t="str">
        <f>"000087"</f>
        <v>000087</v>
      </c>
      <c r="M18" s="3">
        <v>43190</v>
      </c>
      <c r="N18" s="4">
        <v>16</v>
      </c>
      <c r="O18" s="4" t="str">
        <f>"004891"</f>
        <v>004891</v>
      </c>
      <c r="P18" s="3">
        <v>43316</v>
      </c>
      <c r="Q18" s="6">
        <v>13.166309999999999</v>
      </c>
      <c r="R18" s="6">
        <v>1.4179299999999999</v>
      </c>
      <c r="S18" s="6">
        <v>11.748379999999999</v>
      </c>
      <c r="T18" s="4">
        <v>157</v>
      </c>
      <c r="U18" s="3">
        <v>43318</v>
      </c>
      <c r="V18" s="4">
        <v>9880542090</v>
      </c>
      <c r="W18" s="5" t="s">
        <v>110</v>
      </c>
      <c r="X18" s="4" t="s">
        <v>33</v>
      </c>
      <c r="Y18" s="5" t="s">
        <v>34</v>
      </c>
      <c r="Z18" s="4" t="s">
        <v>106</v>
      </c>
      <c r="AA18" s="5" t="s">
        <v>107</v>
      </c>
      <c r="AB18" s="6">
        <v>0.13166310000000001</v>
      </c>
      <c r="AD18" s="7"/>
      <c r="AF18" s="7"/>
      <c r="AG18" s="7"/>
    </row>
    <row r="19" spans="1:33" x14ac:dyDescent="0.2">
      <c r="A19" s="11">
        <v>5329</v>
      </c>
      <c r="B19" s="12" t="s">
        <v>38</v>
      </c>
      <c r="C19" s="12">
        <v>43346</v>
      </c>
      <c r="D19" s="4">
        <v>174</v>
      </c>
      <c r="E19" s="5" t="s">
        <v>58</v>
      </c>
      <c r="F19" s="4" t="s">
        <v>111</v>
      </c>
      <c r="G19" s="5" t="s">
        <v>112</v>
      </c>
      <c r="H19" s="4" t="str">
        <f>"000058"</f>
        <v>000058</v>
      </c>
      <c r="I19" s="3">
        <v>43106</v>
      </c>
      <c r="J19" s="4" t="str">
        <f>"000026"</f>
        <v>000026</v>
      </c>
      <c r="K19" s="3">
        <v>43281</v>
      </c>
      <c r="L19" s="4" t="str">
        <f>"000083"</f>
        <v>000083</v>
      </c>
      <c r="M19" s="3">
        <v>43281</v>
      </c>
      <c r="N19" s="4">
        <v>16</v>
      </c>
      <c r="O19" s="4" t="str">
        <f>"005465"</f>
        <v>005465</v>
      </c>
      <c r="P19" s="3">
        <v>43340</v>
      </c>
      <c r="Q19" s="6">
        <v>10.71636</v>
      </c>
      <c r="R19" s="6">
        <v>0.93830000000000002</v>
      </c>
      <c r="S19" s="6">
        <v>9.77806</v>
      </c>
      <c r="T19" s="4">
        <v>187</v>
      </c>
      <c r="U19" s="3">
        <v>43346</v>
      </c>
      <c r="V19" s="4">
        <v>9986021987</v>
      </c>
      <c r="W19" s="5" t="s">
        <v>113</v>
      </c>
      <c r="X19" s="4" t="s">
        <v>42</v>
      </c>
      <c r="Y19" s="5" t="s">
        <v>41</v>
      </c>
      <c r="Z19" s="4" t="s">
        <v>62</v>
      </c>
      <c r="AA19" s="5" t="s">
        <v>63</v>
      </c>
      <c r="AB19" s="6">
        <f t="shared" ref="AB19:AB38" si="0">Q19/100</f>
        <v>0.1071636</v>
      </c>
      <c r="AD19" s="7"/>
      <c r="AF19" s="7"/>
      <c r="AG19" s="7"/>
    </row>
    <row r="20" spans="1:33" x14ac:dyDescent="0.2">
      <c r="A20" s="11">
        <v>5330</v>
      </c>
      <c r="B20" s="12" t="s">
        <v>38</v>
      </c>
      <c r="C20" s="12">
        <v>43346</v>
      </c>
      <c r="D20" s="4">
        <v>174</v>
      </c>
      <c r="E20" s="5" t="s">
        <v>58</v>
      </c>
      <c r="F20" s="4" t="s">
        <v>114</v>
      </c>
      <c r="G20" s="5" t="s">
        <v>115</v>
      </c>
      <c r="H20" s="4" t="str">
        <f>"000059"</f>
        <v>000059</v>
      </c>
      <c r="I20" s="3">
        <v>43106</v>
      </c>
      <c r="J20" s="4" t="str">
        <f>"000025"</f>
        <v>000025</v>
      </c>
      <c r="K20" s="3">
        <v>43281</v>
      </c>
      <c r="L20" s="4" t="str">
        <f>"000084"</f>
        <v>000084</v>
      </c>
      <c r="M20" s="3">
        <v>43281</v>
      </c>
      <c r="N20" s="4">
        <v>16</v>
      </c>
      <c r="O20" s="4" t="str">
        <f>"005468"</f>
        <v>005468</v>
      </c>
      <c r="P20" s="3">
        <v>43340</v>
      </c>
      <c r="Q20" s="6">
        <v>4.4340000000000002</v>
      </c>
      <c r="R20" s="6">
        <v>0.41765000000000002</v>
      </c>
      <c r="S20" s="6">
        <v>4.0163500000000001</v>
      </c>
      <c r="T20" s="4">
        <v>187</v>
      </c>
      <c r="U20" s="3">
        <v>43346</v>
      </c>
      <c r="V20" s="4">
        <v>9986021987</v>
      </c>
      <c r="W20" s="5" t="s">
        <v>113</v>
      </c>
      <c r="X20" s="4" t="s">
        <v>42</v>
      </c>
      <c r="Y20" s="5" t="s">
        <v>41</v>
      </c>
      <c r="Z20" s="4" t="s">
        <v>62</v>
      </c>
      <c r="AA20" s="5" t="s">
        <v>63</v>
      </c>
      <c r="AB20" s="6">
        <f t="shared" si="0"/>
        <v>4.4340000000000004E-2</v>
      </c>
      <c r="AD20" s="7"/>
      <c r="AF20" s="7"/>
      <c r="AG20" s="7"/>
    </row>
    <row r="21" spans="1:33" x14ac:dyDescent="0.2">
      <c r="A21" s="11">
        <v>5331</v>
      </c>
      <c r="B21" s="12" t="s">
        <v>38</v>
      </c>
      <c r="C21" s="12">
        <v>43346</v>
      </c>
      <c r="D21" s="4">
        <v>174</v>
      </c>
      <c r="E21" s="5" t="s">
        <v>58</v>
      </c>
      <c r="F21" s="4" t="s">
        <v>116</v>
      </c>
      <c r="G21" s="5" t="s">
        <v>117</v>
      </c>
      <c r="H21" s="4" t="str">
        <f>"000126"</f>
        <v>000126</v>
      </c>
      <c r="I21" s="3">
        <v>41353</v>
      </c>
      <c r="J21" s="4" t="str">
        <f>"00"</f>
        <v>00</v>
      </c>
      <c r="K21" s="3">
        <v>18</v>
      </c>
      <c r="L21" s="4" t="str">
        <f>"000018"</f>
        <v>000018</v>
      </c>
      <c r="M21" s="3">
        <v>42580</v>
      </c>
      <c r="N21" s="4">
        <v>13</v>
      </c>
      <c r="O21" s="4" t="str">
        <f>"005334"</f>
        <v>005334</v>
      </c>
      <c r="P21" s="3">
        <v>43333</v>
      </c>
      <c r="Q21" s="6">
        <v>26.891359999999999</v>
      </c>
      <c r="R21" s="6">
        <v>3.9748399999999999</v>
      </c>
      <c r="S21" s="6">
        <v>22.916519999999998</v>
      </c>
      <c r="T21" s="4">
        <v>193</v>
      </c>
      <c r="U21" s="3">
        <v>43346</v>
      </c>
      <c r="V21" s="4">
        <v>9999999999</v>
      </c>
      <c r="W21" s="5" t="s">
        <v>43</v>
      </c>
      <c r="X21" s="4" t="s">
        <v>53</v>
      </c>
      <c r="Y21" s="5" t="s">
        <v>54</v>
      </c>
      <c r="Z21" s="4" t="s">
        <v>70</v>
      </c>
      <c r="AA21" s="5" t="s">
        <v>71</v>
      </c>
      <c r="AB21" s="6">
        <f t="shared" si="0"/>
        <v>0.26891359999999997</v>
      </c>
      <c r="AD21" s="7"/>
      <c r="AF21" s="7"/>
      <c r="AG21" s="7"/>
    </row>
    <row r="22" spans="1:33" x14ac:dyDescent="0.2">
      <c r="A22" s="11">
        <v>5332</v>
      </c>
      <c r="B22" s="12" t="s">
        <v>38</v>
      </c>
      <c r="C22" s="12">
        <v>43346</v>
      </c>
      <c r="D22" s="4">
        <v>174</v>
      </c>
      <c r="E22" s="5" t="s">
        <v>58</v>
      </c>
      <c r="F22" s="4" t="s">
        <v>118</v>
      </c>
      <c r="G22" s="5" t="s">
        <v>119</v>
      </c>
      <c r="H22" s="4" t="str">
        <f>"000035"</f>
        <v>000035</v>
      </c>
      <c r="I22" s="3">
        <v>41844</v>
      </c>
      <c r="J22" s="4" t="str">
        <f>"00"</f>
        <v>00</v>
      </c>
      <c r="K22" s="3">
        <v>19</v>
      </c>
      <c r="L22" s="4" t="str">
        <f>"000019"</f>
        <v>000019</v>
      </c>
      <c r="M22" s="3">
        <v>42579</v>
      </c>
      <c r="N22" s="4">
        <v>14</v>
      </c>
      <c r="O22" s="4" t="str">
        <f>"005434"</f>
        <v>005434</v>
      </c>
      <c r="P22" s="3">
        <v>43340</v>
      </c>
      <c r="Q22" s="6">
        <v>19.90166</v>
      </c>
      <c r="R22" s="6">
        <v>2.6812999999999998</v>
      </c>
      <c r="S22" s="6">
        <v>17.220359999999999</v>
      </c>
      <c r="T22" s="4">
        <v>193</v>
      </c>
      <c r="U22" s="3">
        <v>43346</v>
      </c>
      <c r="V22" s="4">
        <v>9986072837</v>
      </c>
      <c r="W22" s="5" t="s">
        <v>57</v>
      </c>
      <c r="X22" s="4" t="s">
        <v>30</v>
      </c>
      <c r="Y22" s="5" t="s">
        <v>31</v>
      </c>
      <c r="Z22" s="4" t="s">
        <v>70</v>
      </c>
      <c r="AA22" s="5" t="s">
        <v>71</v>
      </c>
      <c r="AB22" s="6">
        <f t="shared" si="0"/>
        <v>0.19901659999999999</v>
      </c>
      <c r="AD22" s="7"/>
      <c r="AF22" s="7"/>
      <c r="AG22" s="7"/>
    </row>
    <row r="23" spans="1:33" x14ac:dyDescent="0.2">
      <c r="A23" s="11">
        <v>5748</v>
      </c>
      <c r="B23" s="12" t="s">
        <v>38</v>
      </c>
      <c r="C23" s="12">
        <v>43370</v>
      </c>
      <c r="D23" s="4">
        <v>174</v>
      </c>
      <c r="E23" s="5" t="s">
        <v>58</v>
      </c>
      <c r="F23" s="4" t="s">
        <v>120</v>
      </c>
      <c r="G23" s="5" t="s">
        <v>121</v>
      </c>
      <c r="H23" s="4" t="str">
        <f>"000008"</f>
        <v>000008</v>
      </c>
      <c r="I23" s="3">
        <v>42994</v>
      </c>
      <c r="J23" s="4" t="str">
        <f>"000036"</f>
        <v>000036</v>
      </c>
      <c r="K23" s="3">
        <v>43315</v>
      </c>
      <c r="L23" s="4" t="str">
        <f>"000099"</f>
        <v>000099</v>
      </c>
      <c r="M23" s="3">
        <v>43321</v>
      </c>
      <c r="N23" s="4">
        <v>17</v>
      </c>
      <c r="O23" s="4" t="str">
        <f>"006004"</f>
        <v>006004</v>
      </c>
      <c r="P23" s="3">
        <v>43369</v>
      </c>
      <c r="Q23" s="6">
        <v>12.0625</v>
      </c>
      <c r="R23" s="6">
        <v>0.87214000000000003</v>
      </c>
      <c r="S23" s="6">
        <v>11.19036</v>
      </c>
      <c r="T23" s="4">
        <v>214</v>
      </c>
      <c r="U23" s="3">
        <v>43370</v>
      </c>
      <c r="V23" s="4">
        <v>9986021987</v>
      </c>
      <c r="W23" s="5" t="s">
        <v>122</v>
      </c>
      <c r="X23" s="4" t="s">
        <v>39</v>
      </c>
      <c r="Y23" s="5" t="s">
        <v>40</v>
      </c>
      <c r="Z23" s="4" t="s">
        <v>62</v>
      </c>
      <c r="AA23" s="5" t="s">
        <v>63</v>
      </c>
      <c r="AB23" s="6">
        <f t="shared" si="0"/>
        <v>0.120625</v>
      </c>
      <c r="AD23" s="7"/>
      <c r="AF23" s="7"/>
      <c r="AG23" s="7"/>
    </row>
    <row r="24" spans="1:33" x14ac:dyDescent="0.2">
      <c r="A24" s="11">
        <v>5749</v>
      </c>
      <c r="B24" s="12" t="s">
        <v>38</v>
      </c>
      <c r="C24" s="12">
        <v>43370</v>
      </c>
      <c r="D24" s="4">
        <v>174</v>
      </c>
      <c r="E24" s="5" t="s">
        <v>58</v>
      </c>
      <c r="F24" s="4" t="s">
        <v>123</v>
      </c>
      <c r="G24" s="5" t="s">
        <v>124</v>
      </c>
      <c r="H24" s="4" t="str">
        <f>"000002"</f>
        <v>000002</v>
      </c>
      <c r="I24" s="3">
        <v>42478</v>
      </c>
      <c r="J24" s="4" t="str">
        <f>"0032"</f>
        <v>0032</v>
      </c>
      <c r="K24" s="3">
        <v>1</v>
      </c>
      <c r="L24" s="4" t="str">
        <f>"000049"</f>
        <v>000049</v>
      </c>
      <c r="M24" s="3">
        <v>42611</v>
      </c>
      <c r="N24" s="4">
        <v>16</v>
      </c>
      <c r="O24" s="4" t="str">
        <f>"005335"</f>
        <v>005335</v>
      </c>
      <c r="P24" s="3">
        <v>43333</v>
      </c>
      <c r="Q24" s="6">
        <v>7.8501399999999997</v>
      </c>
      <c r="R24" s="6">
        <v>1.02213</v>
      </c>
      <c r="S24" s="6">
        <v>6.8280099999999999</v>
      </c>
      <c r="T24" s="4">
        <v>216</v>
      </c>
      <c r="U24" s="3">
        <v>43370</v>
      </c>
      <c r="V24" s="4">
        <v>9986021987</v>
      </c>
      <c r="W24" s="5" t="s">
        <v>122</v>
      </c>
      <c r="X24" s="4" t="s">
        <v>30</v>
      </c>
      <c r="Y24" s="5" t="s">
        <v>31</v>
      </c>
      <c r="Z24" s="4" t="s">
        <v>70</v>
      </c>
      <c r="AA24" s="5" t="s">
        <v>71</v>
      </c>
      <c r="AB24" s="6">
        <f t="shared" si="0"/>
        <v>7.8501399999999999E-2</v>
      </c>
      <c r="AD24" s="7"/>
      <c r="AF24" s="7"/>
      <c r="AG24" s="7"/>
    </row>
    <row r="25" spans="1:33" x14ac:dyDescent="0.2">
      <c r="A25" s="11">
        <v>5750</v>
      </c>
      <c r="B25" s="12" t="s">
        <v>38</v>
      </c>
      <c r="C25" s="12">
        <v>43370</v>
      </c>
      <c r="D25" s="4">
        <v>174</v>
      </c>
      <c r="E25" s="5" t="s">
        <v>58</v>
      </c>
      <c r="F25" s="4" t="s">
        <v>125</v>
      </c>
      <c r="G25" s="5" t="s">
        <v>126</v>
      </c>
      <c r="H25" s="4" t="str">
        <f>"0004"</f>
        <v>0004</v>
      </c>
      <c r="I25" s="3">
        <v>1</v>
      </c>
      <c r="J25" s="4" t="str">
        <f>"000029"</f>
        <v>000029</v>
      </c>
      <c r="K25" s="3">
        <v>42573</v>
      </c>
      <c r="L25" s="4" t="str">
        <f>"000051"</f>
        <v>000051</v>
      </c>
      <c r="M25" s="3">
        <v>42611</v>
      </c>
      <c r="N25" s="4">
        <v>16</v>
      </c>
      <c r="O25" s="4" t="str">
        <f>"005336"</f>
        <v>005336</v>
      </c>
      <c r="P25" s="3">
        <v>43333</v>
      </c>
      <c r="Q25" s="6">
        <v>7.8371500000000003</v>
      </c>
      <c r="R25" s="6">
        <v>1.0596099999999999</v>
      </c>
      <c r="S25" s="6">
        <v>6.7775400000000001</v>
      </c>
      <c r="T25" s="4">
        <v>216</v>
      </c>
      <c r="U25" s="3">
        <v>43370</v>
      </c>
      <c r="V25" s="4">
        <v>9986021987</v>
      </c>
      <c r="W25" s="5" t="s">
        <v>127</v>
      </c>
      <c r="X25" s="4" t="s">
        <v>30</v>
      </c>
      <c r="Y25" s="5" t="s">
        <v>31</v>
      </c>
      <c r="Z25" s="4" t="s">
        <v>70</v>
      </c>
      <c r="AA25" s="5" t="s">
        <v>71</v>
      </c>
      <c r="AB25" s="6">
        <f t="shared" si="0"/>
        <v>7.8371499999999997E-2</v>
      </c>
      <c r="AD25" s="7"/>
      <c r="AF25" s="7"/>
      <c r="AG25" s="7"/>
    </row>
    <row r="26" spans="1:33" x14ac:dyDescent="0.2">
      <c r="A26" s="11">
        <v>5751</v>
      </c>
      <c r="B26" s="12" t="s">
        <v>38</v>
      </c>
      <c r="C26" s="12">
        <v>43370</v>
      </c>
      <c r="D26" s="4">
        <v>174</v>
      </c>
      <c r="E26" s="5" t="s">
        <v>58</v>
      </c>
      <c r="F26" s="4" t="s">
        <v>128</v>
      </c>
      <c r="G26" s="5" t="s">
        <v>129</v>
      </c>
      <c r="H26" s="4" t="str">
        <f>"000042"</f>
        <v>000042</v>
      </c>
      <c r="I26" s="3">
        <v>42573</v>
      </c>
      <c r="J26" s="4" t="str">
        <f>"000017"</f>
        <v>000017</v>
      </c>
      <c r="K26" s="3">
        <v>42910</v>
      </c>
      <c r="L26" s="4" t="str">
        <f>"000094"</f>
        <v>000094</v>
      </c>
      <c r="M26" s="3">
        <v>42916</v>
      </c>
      <c r="N26" s="4">
        <v>16</v>
      </c>
      <c r="O26" s="4" t="str">
        <f>"005944"</f>
        <v>005944</v>
      </c>
      <c r="P26" s="3">
        <v>43368</v>
      </c>
      <c r="Q26" s="6">
        <v>4.96868</v>
      </c>
      <c r="R26" s="6">
        <v>0.41467999999999999</v>
      </c>
      <c r="S26" s="6">
        <v>4.5540000000000003</v>
      </c>
      <c r="T26" s="4">
        <v>218</v>
      </c>
      <c r="U26" s="3">
        <v>43370</v>
      </c>
      <c r="V26" s="4">
        <v>9845652652</v>
      </c>
      <c r="W26" s="5" t="s">
        <v>130</v>
      </c>
      <c r="X26" s="4" t="s">
        <v>45</v>
      </c>
      <c r="Y26" s="5" t="s">
        <v>44</v>
      </c>
      <c r="Z26" s="4" t="s">
        <v>62</v>
      </c>
      <c r="AA26" s="5" t="s">
        <v>63</v>
      </c>
      <c r="AB26" s="6">
        <f t="shared" si="0"/>
        <v>4.9686800000000003E-2</v>
      </c>
      <c r="AD26" s="7"/>
      <c r="AF26" s="7"/>
      <c r="AG26" s="7"/>
    </row>
    <row r="27" spans="1:33" x14ac:dyDescent="0.2">
      <c r="A27" s="11">
        <v>5816</v>
      </c>
      <c r="B27" s="12" t="s">
        <v>131</v>
      </c>
      <c r="C27" s="12">
        <v>43377</v>
      </c>
      <c r="D27" s="4">
        <v>174</v>
      </c>
      <c r="E27" s="5" t="s">
        <v>58</v>
      </c>
      <c r="F27" s="4" t="s">
        <v>132</v>
      </c>
      <c r="G27" s="5" t="s">
        <v>133</v>
      </c>
      <c r="H27" s="4" t="str">
        <f>"000005"</f>
        <v>000005</v>
      </c>
      <c r="I27" s="3">
        <v>43354</v>
      </c>
      <c r="J27" s="4" t="str">
        <f>"000022"</f>
        <v>000022</v>
      </c>
      <c r="K27" s="3">
        <v>43354</v>
      </c>
      <c r="L27" s="4" t="str">
        <f>"000134"</f>
        <v>000134</v>
      </c>
      <c r="M27" s="3">
        <v>43354</v>
      </c>
      <c r="N27" s="4">
        <v>17</v>
      </c>
      <c r="O27" s="4" t="str">
        <f>"006118"</f>
        <v>006118</v>
      </c>
      <c r="P27" s="3">
        <v>43376</v>
      </c>
      <c r="Q27" s="6">
        <v>194.9271</v>
      </c>
      <c r="R27" s="6">
        <v>16.476500000000001</v>
      </c>
      <c r="S27" s="6">
        <v>178.45060000000001</v>
      </c>
      <c r="T27" s="4">
        <v>220</v>
      </c>
      <c r="U27" s="3">
        <v>43377</v>
      </c>
      <c r="V27" s="4">
        <v>9480828220</v>
      </c>
      <c r="W27" s="5" t="s">
        <v>134</v>
      </c>
      <c r="X27" s="4" t="s">
        <v>39</v>
      </c>
      <c r="Y27" s="5" t="s">
        <v>40</v>
      </c>
      <c r="Z27" s="4" t="s">
        <v>55</v>
      </c>
      <c r="AA27" s="5" t="s">
        <v>56</v>
      </c>
      <c r="AB27" s="6">
        <f t="shared" si="0"/>
        <v>1.949271</v>
      </c>
      <c r="AD27" s="7"/>
      <c r="AF27" s="7"/>
      <c r="AG27" s="7"/>
    </row>
    <row r="28" spans="1:33" x14ac:dyDescent="0.2">
      <c r="A28" s="11">
        <v>5817</v>
      </c>
      <c r="B28" s="12" t="s">
        <v>131</v>
      </c>
      <c r="C28" s="12">
        <v>43377</v>
      </c>
      <c r="D28" s="4">
        <v>174</v>
      </c>
      <c r="E28" s="5" t="s">
        <v>58</v>
      </c>
      <c r="F28" s="4" t="s">
        <v>132</v>
      </c>
      <c r="G28" s="5" t="s">
        <v>133</v>
      </c>
      <c r="H28" s="4" t="str">
        <f>"000005"</f>
        <v>000005</v>
      </c>
      <c r="I28" s="3">
        <v>43354</v>
      </c>
      <c r="J28" s="4" t="str">
        <f>"000022"</f>
        <v>000022</v>
      </c>
      <c r="K28" s="3">
        <v>43354</v>
      </c>
      <c r="L28" s="4" t="str">
        <f>"000134"</f>
        <v>000134</v>
      </c>
      <c r="M28" s="3">
        <v>43354</v>
      </c>
      <c r="N28" s="4">
        <v>17</v>
      </c>
      <c r="O28" s="4" t="str">
        <f>"006118"</f>
        <v>006118</v>
      </c>
      <c r="P28" s="3">
        <v>43376</v>
      </c>
      <c r="Q28" s="6">
        <v>194.9271</v>
      </c>
      <c r="R28" s="6">
        <v>16.476500000000001</v>
      </c>
      <c r="S28" s="6">
        <v>178.45060000000001</v>
      </c>
      <c r="T28" s="4">
        <v>220</v>
      </c>
      <c r="U28" s="3">
        <v>43377</v>
      </c>
      <c r="V28" s="4">
        <v>9480828220</v>
      </c>
      <c r="W28" s="5" t="s">
        <v>134</v>
      </c>
      <c r="X28" s="4" t="s">
        <v>39</v>
      </c>
      <c r="Y28" s="5" t="s">
        <v>40</v>
      </c>
      <c r="Z28" s="4" t="s">
        <v>55</v>
      </c>
      <c r="AA28" s="5" t="s">
        <v>56</v>
      </c>
      <c r="AB28" s="6">
        <f t="shared" si="0"/>
        <v>1.949271</v>
      </c>
      <c r="AD28" s="7"/>
      <c r="AF28" s="7"/>
      <c r="AG28" s="7"/>
    </row>
    <row r="29" spans="1:33" x14ac:dyDescent="0.2">
      <c r="A29" s="11">
        <v>6278</v>
      </c>
      <c r="B29" s="12" t="s">
        <v>131</v>
      </c>
      <c r="C29" s="12">
        <v>43385</v>
      </c>
      <c r="D29" s="4">
        <v>174</v>
      </c>
      <c r="E29" s="5" t="s">
        <v>58</v>
      </c>
      <c r="F29" s="4" t="s">
        <v>135</v>
      </c>
      <c r="G29" s="5" t="s">
        <v>136</v>
      </c>
      <c r="H29" s="4" t="str">
        <f>"000023"</f>
        <v>000023</v>
      </c>
      <c r="I29" s="3">
        <v>43168</v>
      </c>
      <c r="J29" s="4" t="str">
        <f>"000049"</f>
        <v>000049</v>
      </c>
      <c r="K29" s="3">
        <v>43452</v>
      </c>
      <c r="L29" s="4" t="str">
        <f>"000217"</f>
        <v>000217</v>
      </c>
      <c r="M29" s="3">
        <v>43452</v>
      </c>
      <c r="N29" s="4">
        <v>18</v>
      </c>
      <c r="O29" s="4" t="str">
        <f>"008608"</f>
        <v>008608</v>
      </c>
      <c r="P29" s="3">
        <v>43470</v>
      </c>
      <c r="Q29" s="6">
        <v>613.86</v>
      </c>
      <c r="R29" s="6">
        <v>23.853000000000002</v>
      </c>
      <c r="S29" s="6">
        <v>590.00699999999995</v>
      </c>
      <c r="T29" s="4">
        <v>232</v>
      </c>
      <c r="U29" s="3">
        <v>43385</v>
      </c>
      <c r="V29" s="4">
        <v>9448907777</v>
      </c>
      <c r="W29" s="5" t="s">
        <v>137</v>
      </c>
      <c r="X29" s="4" t="s">
        <v>47</v>
      </c>
      <c r="Y29" s="5" t="s">
        <v>48</v>
      </c>
      <c r="Z29" s="4" t="s">
        <v>55</v>
      </c>
      <c r="AA29" s="5" t="s">
        <v>56</v>
      </c>
      <c r="AB29" s="6">
        <f t="shared" si="0"/>
        <v>6.1386000000000003</v>
      </c>
      <c r="AD29" s="7"/>
      <c r="AF29" s="7"/>
      <c r="AG29" s="7"/>
    </row>
    <row r="30" spans="1:33" x14ac:dyDescent="0.2">
      <c r="A30" s="11">
        <v>6279</v>
      </c>
      <c r="B30" s="12" t="s">
        <v>131</v>
      </c>
      <c r="C30" s="12">
        <v>43385</v>
      </c>
      <c r="D30" s="4">
        <v>174</v>
      </c>
      <c r="E30" s="5" t="s">
        <v>58</v>
      </c>
      <c r="F30" s="4" t="s">
        <v>138</v>
      </c>
      <c r="G30" s="5" t="s">
        <v>139</v>
      </c>
      <c r="H30" s="4" t="str">
        <f>"000019"</f>
        <v>000019</v>
      </c>
      <c r="I30" s="3">
        <v>43167</v>
      </c>
      <c r="J30" s="4" t="str">
        <f>"000030"</f>
        <v>000030</v>
      </c>
      <c r="K30" s="3">
        <v>43376</v>
      </c>
      <c r="L30" s="4" t="str">
        <f>"000173"</f>
        <v>000173</v>
      </c>
      <c r="M30" s="3">
        <v>43376</v>
      </c>
      <c r="N30" s="4">
        <v>18</v>
      </c>
      <c r="O30" s="4" t="str">
        <f>"006932"</f>
        <v>006932</v>
      </c>
      <c r="P30" s="3">
        <v>43398</v>
      </c>
      <c r="Q30" s="6">
        <v>4.9974999999999996</v>
      </c>
      <c r="R30" s="6">
        <v>0.49975000000000003</v>
      </c>
      <c r="S30" s="6">
        <v>4.4977499999999999</v>
      </c>
      <c r="T30" s="4">
        <v>233</v>
      </c>
      <c r="U30" s="3">
        <v>43385</v>
      </c>
      <c r="V30" s="4">
        <v>9916557576</v>
      </c>
      <c r="W30" s="5" t="s">
        <v>88</v>
      </c>
      <c r="X30" s="4" t="s">
        <v>47</v>
      </c>
      <c r="Y30" s="5" t="s">
        <v>48</v>
      </c>
      <c r="Z30" s="4" t="s">
        <v>55</v>
      </c>
      <c r="AA30" s="5" t="s">
        <v>56</v>
      </c>
      <c r="AB30" s="6">
        <f t="shared" si="0"/>
        <v>4.9974999999999999E-2</v>
      </c>
      <c r="AD30" s="7"/>
      <c r="AF30" s="7"/>
      <c r="AG30" s="7"/>
    </row>
    <row r="31" spans="1:33" x14ac:dyDescent="0.2">
      <c r="A31" s="11">
        <v>6280</v>
      </c>
      <c r="B31" s="12" t="s">
        <v>131</v>
      </c>
      <c r="C31" s="12">
        <v>43385</v>
      </c>
      <c r="D31" s="4">
        <v>174</v>
      </c>
      <c r="E31" s="5" t="s">
        <v>58</v>
      </c>
      <c r="F31" s="4" t="s">
        <v>135</v>
      </c>
      <c r="G31" s="5" t="s">
        <v>136</v>
      </c>
      <c r="H31" s="4" t="str">
        <f>"000023"</f>
        <v>000023</v>
      </c>
      <c r="I31" s="3">
        <v>43168</v>
      </c>
      <c r="J31" s="4" t="str">
        <f>"000049"</f>
        <v>000049</v>
      </c>
      <c r="K31" s="3">
        <v>43452</v>
      </c>
      <c r="L31" s="4" t="str">
        <f>"000217"</f>
        <v>000217</v>
      </c>
      <c r="M31" s="3">
        <v>43452</v>
      </c>
      <c r="N31" s="4">
        <v>18</v>
      </c>
      <c r="O31" s="4" t="str">
        <f>"008608"</f>
        <v>008608</v>
      </c>
      <c r="P31" s="3">
        <v>43470</v>
      </c>
      <c r="Q31" s="6">
        <v>646.71</v>
      </c>
      <c r="R31" s="6">
        <v>26.675999999999998</v>
      </c>
      <c r="S31" s="6">
        <v>620.03399999999999</v>
      </c>
      <c r="T31" s="4">
        <v>234</v>
      </c>
      <c r="U31" s="3">
        <v>43385</v>
      </c>
      <c r="V31" s="4">
        <v>9448907777</v>
      </c>
      <c r="W31" s="5" t="s">
        <v>137</v>
      </c>
      <c r="X31" s="4" t="s">
        <v>47</v>
      </c>
      <c r="Y31" s="5" t="s">
        <v>48</v>
      </c>
      <c r="Z31" s="4" t="s">
        <v>55</v>
      </c>
      <c r="AA31" s="5" t="s">
        <v>56</v>
      </c>
      <c r="AB31" s="6">
        <f t="shared" si="0"/>
        <v>6.4671000000000003</v>
      </c>
      <c r="AD31" s="7"/>
      <c r="AF31" s="7"/>
      <c r="AG31" s="7"/>
    </row>
    <row r="32" spans="1:33" x14ac:dyDescent="0.2">
      <c r="A32" s="11">
        <v>6281</v>
      </c>
      <c r="B32" s="12" t="s">
        <v>131</v>
      </c>
      <c r="C32" s="12">
        <v>43385</v>
      </c>
      <c r="D32" s="4">
        <v>174</v>
      </c>
      <c r="E32" s="5" t="s">
        <v>58</v>
      </c>
      <c r="F32" s="4" t="s">
        <v>94</v>
      </c>
      <c r="G32" s="5" t="s">
        <v>95</v>
      </c>
      <c r="H32" s="4" t="str">
        <f>"000007"</f>
        <v>000007</v>
      </c>
      <c r="I32" s="3">
        <v>43119</v>
      </c>
      <c r="J32" s="4" t="str">
        <f>"000021"</f>
        <v>000021</v>
      </c>
      <c r="K32" s="3">
        <v>43353</v>
      </c>
      <c r="L32" s="4" t="str">
        <f>"000132"</f>
        <v>000132</v>
      </c>
      <c r="M32" s="3">
        <v>43353</v>
      </c>
      <c r="N32" s="4">
        <v>18</v>
      </c>
      <c r="O32" s="4" t="str">
        <f>"006618"</f>
        <v>006618</v>
      </c>
      <c r="P32" s="3">
        <v>43384</v>
      </c>
      <c r="Q32" s="6">
        <v>38.68</v>
      </c>
      <c r="R32" s="6">
        <v>0.96899999999999997</v>
      </c>
      <c r="S32" s="6">
        <v>37.710999999999999</v>
      </c>
      <c r="T32" s="4">
        <v>234</v>
      </c>
      <c r="U32" s="3">
        <v>43385</v>
      </c>
      <c r="V32" s="4">
        <v>9964330099</v>
      </c>
      <c r="W32" s="5" t="s">
        <v>96</v>
      </c>
      <c r="X32" s="4" t="s">
        <v>47</v>
      </c>
      <c r="Y32" s="5" t="s">
        <v>48</v>
      </c>
      <c r="Z32" s="4" t="s">
        <v>55</v>
      </c>
      <c r="AA32" s="5" t="s">
        <v>56</v>
      </c>
      <c r="AB32" s="6">
        <f t="shared" si="0"/>
        <v>0.38679999999999998</v>
      </c>
      <c r="AD32" s="7"/>
      <c r="AF32" s="7"/>
      <c r="AG32" s="7"/>
    </row>
    <row r="33" spans="1:33" x14ac:dyDescent="0.2">
      <c r="A33" s="11">
        <v>6282</v>
      </c>
      <c r="B33" s="12" t="s">
        <v>131</v>
      </c>
      <c r="C33" s="12">
        <v>43385</v>
      </c>
      <c r="D33" s="4">
        <v>174</v>
      </c>
      <c r="E33" s="5" t="s">
        <v>58</v>
      </c>
      <c r="F33" s="4" t="s">
        <v>140</v>
      </c>
      <c r="G33" s="5" t="s">
        <v>141</v>
      </c>
      <c r="H33" s="4" t="str">
        <f>"000021"</f>
        <v>000021</v>
      </c>
      <c r="I33" s="3">
        <v>43167</v>
      </c>
      <c r="J33" s="4" t="str">
        <f>"000046"</f>
        <v>000046</v>
      </c>
      <c r="K33" s="3">
        <v>43448</v>
      </c>
      <c r="L33" s="4" t="str">
        <f>"000212"</f>
        <v>000212</v>
      </c>
      <c r="M33" s="3">
        <v>43448</v>
      </c>
      <c r="N33" s="4">
        <v>18</v>
      </c>
      <c r="O33" s="4" t="str">
        <f>"008602"</f>
        <v>008602</v>
      </c>
      <c r="P33" s="3">
        <v>43470</v>
      </c>
      <c r="Q33" s="6">
        <v>230</v>
      </c>
      <c r="R33" s="6">
        <v>5.94</v>
      </c>
      <c r="S33" s="6">
        <v>224.06</v>
      </c>
      <c r="T33" s="4">
        <v>234</v>
      </c>
      <c r="U33" s="3">
        <v>43385</v>
      </c>
      <c r="V33" s="4">
        <v>9964330099</v>
      </c>
      <c r="W33" s="5" t="s">
        <v>142</v>
      </c>
      <c r="X33" s="4" t="s">
        <v>47</v>
      </c>
      <c r="Y33" s="5" t="s">
        <v>48</v>
      </c>
      <c r="Z33" s="4" t="s">
        <v>55</v>
      </c>
      <c r="AA33" s="5" t="s">
        <v>56</v>
      </c>
      <c r="AB33" s="6">
        <f t="shared" si="0"/>
        <v>2.2999999999999998</v>
      </c>
      <c r="AD33" s="7"/>
      <c r="AF33" s="7"/>
      <c r="AG33" s="7"/>
    </row>
    <row r="34" spans="1:33" x14ac:dyDescent="0.2">
      <c r="A34" s="11">
        <v>6648</v>
      </c>
      <c r="B34" s="12" t="s">
        <v>131</v>
      </c>
      <c r="C34" s="12">
        <v>43389</v>
      </c>
      <c r="D34" s="4">
        <v>174</v>
      </c>
      <c r="E34" s="5" t="s">
        <v>58</v>
      </c>
      <c r="F34" s="4" t="s">
        <v>143</v>
      </c>
      <c r="G34" s="5" t="s">
        <v>144</v>
      </c>
      <c r="H34" s="4" t="str">
        <f>"000012"</f>
        <v>000012</v>
      </c>
      <c r="I34" s="3">
        <v>43130</v>
      </c>
      <c r="J34" s="4" t="str">
        <f>"000026"</f>
        <v>000026</v>
      </c>
      <c r="K34" s="3">
        <v>43361</v>
      </c>
      <c r="L34" s="4" t="str">
        <f>"000156"</f>
        <v>000156</v>
      </c>
      <c r="M34" s="3">
        <v>43361</v>
      </c>
      <c r="N34" s="4">
        <v>18</v>
      </c>
      <c r="O34" s="4" t="str">
        <f>"006671"</f>
        <v>006671</v>
      </c>
      <c r="P34" s="3">
        <v>43388</v>
      </c>
      <c r="Q34" s="6">
        <v>382.98</v>
      </c>
      <c r="R34" s="6">
        <v>9.1630000000000003</v>
      </c>
      <c r="S34" s="6">
        <v>373.81700000000001</v>
      </c>
      <c r="T34" s="4">
        <v>235</v>
      </c>
      <c r="U34" s="3">
        <v>43389</v>
      </c>
      <c r="V34" s="4">
        <v>9036304747</v>
      </c>
      <c r="W34" s="5" t="s">
        <v>145</v>
      </c>
      <c r="X34" s="4" t="s">
        <v>47</v>
      </c>
      <c r="Y34" s="5" t="s">
        <v>48</v>
      </c>
      <c r="Z34" s="4" t="s">
        <v>55</v>
      </c>
      <c r="AA34" s="5" t="s">
        <v>56</v>
      </c>
      <c r="AB34" s="6">
        <f t="shared" si="0"/>
        <v>3.8298000000000001</v>
      </c>
      <c r="AD34" s="7"/>
      <c r="AF34" s="7"/>
      <c r="AG34" s="7"/>
    </row>
    <row r="35" spans="1:33" x14ac:dyDescent="0.2">
      <c r="A35" s="11">
        <v>6884</v>
      </c>
      <c r="B35" s="12" t="s">
        <v>131</v>
      </c>
      <c r="C35" s="12">
        <v>43399</v>
      </c>
      <c r="D35" s="4">
        <v>174</v>
      </c>
      <c r="E35" s="5" t="s">
        <v>58</v>
      </c>
      <c r="F35" s="4" t="s">
        <v>138</v>
      </c>
      <c r="G35" s="5" t="s">
        <v>139</v>
      </c>
      <c r="H35" s="4" t="str">
        <f>"000019"</f>
        <v>000019</v>
      </c>
      <c r="I35" s="3">
        <v>43167</v>
      </c>
      <c r="J35" s="4" t="str">
        <f>"000030"</f>
        <v>000030</v>
      </c>
      <c r="K35" s="3">
        <v>43376</v>
      </c>
      <c r="L35" s="4" t="str">
        <f>"000173"</f>
        <v>000173</v>
      </c>
      <c r="M35" s="3">
        <v>43376</v>
      </c>
      <c r="N35" s="4">
        <v>18</v>
      </c>
      <c r="O35" s="4" t="str">
        <f>"006932"</f>
        <v>006932</v>
      </c>
      <c r="P35" s="3">
        <v>43398</v>
      </c>
      <c r="Q35" s="6">
        <v>73.290000000000006</v>
      </c>
      <c r="R35" s="6">
        <v>6.7737600000000002</v>
      </c>
      <c r="S35" s="6">
        <v>66.516239999999996</v>
      </c>
      <c r="T35" s="4">
        <v>250</v>
      </c>
      <c r="U35" s="3">
        <v>43399</v>
      </c>
      <c r="V35" s="4">
        <v>9448525076</v>
      </c>
      <c r="W35" s="5" t="s">
        <v>146</v>
      </c>
      <c r="X35" s="4" t="s">
        <v>47</v>
      </c>
      <c r="Y35" s="5" t="s">
        <v>48</v>
      </c>
      <c r="Z35" s="4" t="s">
        <v>55</v>
      </c>
      <c r="AA35" s="5" t="s">
        <v>56</v>
      </c>
      <c r="AB35" s="6">
        <f t="shared" si="0"/>
        <v>0.73290000000000011</v>
      </c>
      <c r="AD35" s="7"/>
      <c r="AF35" s="7"/>
      <c r="AG35" s="7"/>
    </row>
    <row r="36" spans="1:33" x14ac:dyDescent="0.2">
      <c r="A36" s="11">
        <v>7357</v>
      </c>
      <c r="B36" s="12" t="s">
        <v>147</v>
      </c>
      <c r="C36" s="12">
        <v>43424</v>
      </c>
      <c r="D36" s="4">
        <v>174</v>
      </c>
      <c r="E36" s="5" t="s">
        <v>58</v>
      </c>
      <c r="F36" s="4" t="s">
        <v>148</v>
      </c>
      <c r="G36" s="5" t="s">
        <v>149</v>
      </c>
      <c r="H36" s="4" t="str">
        <f>"000043"</f>
        <v>000043</v>
      </c>
      <c r="I36" s="3">
        <v>43341</v>
      </c>
      <c r="J36" s="4" t="str">
        <f>"000045"</f>
        <v>000045</v>
      </c>
      <c r="K36" s="3">
        <v>43347</v>
      </c>
      <c r="L36" s="4" t="str">
        <f>"000115"</f>
        <v>000115</v>
      </c>
      <c r="M36" s="3">
        <v>43347</v>
      </c>
      <c r="N36" s="4">
        <v>18</v>
      </c>
      <c r="O36" s="4" t="str">
        <f>"007201"</f>
        <v>007201</v>
      </c>
      <c r="P36" s="3">
        <v>43404</v>
      </c>
      <c r="Q36" s="6">
        <v>3.4910999999999999</v>
      </c>
      <c r="R36" s="6">
        <v>0.30625999999999998</v>
      </c>
      <c r="S36" s="6">
        <v>3.1848399999999999</v>
      </c>
      <c r="T36" s="4">
        <v>271</v>
      </c>
      <c r="U36" s="3">
        <v>43424</v>
      </c>
      <c r="V36" s="4">
        <v>9999999999</v>
      </c>
      <c r="W36" s="5" t="s">
        <v>134</v>
      </c>
      <c r="X36" s="4" t="s">
        <v>47</v>
      </c>
      <c r="Y36" s="5" t="s">
        <v>48</v>
      </c>
      <c r="Z36" s="4" t="s">
        <v>62</v>
      </c>
      <c r="AA36" s="5" t="s">
        <v>63</v>
      </c>
      <c r="AB36" s="6">
        <f t="shared" si="0"/>
        <v>3.4910999999999998E-2</v>
      </c>
      <c r="AD36" s="7"/>
      <c r="AF36" s="7"/>
      <c r="AG36" s="7"/>
    </row>
    <row r="37" spans="1:33" x14ac:dyDescent="0.2">
      <c r="A37" s="11">
        <v>7889</v>
      </c>
      <c r="B37" s="12" t="s">
        <v>150</v>
      </c>
      <c r="C37" s="12">
        <v>43453</v>
      </c>
      <c r="D37" s="4">
        <v>174</v>
      </c>
      <c r="E37" s="5" t="s">
        <v>58</v>
      </c>
      <c r="F37" s="4" t="s">
        <v>151</v>
      </c>
      <c r="G37" s="5" t="s">
        <v>152</v>
      </c>
      <c r="H37" s="4" t="str">
        <f>"000239"</f>
        <v>000239</v>
      </c>
      <c r="I37" s="3">
        <v>43186</v>
      </c>
      <c r="J37" s="4" t="str">
        <f>"000052"</f>
        <v>000052</v>
      </c>
      <c r="K37" s="3">
        <v>43386</v>
      </c>
      <c r="L37" s="4" t="str">
        <f>"000141"</f>
        <v>000141</v>
      </c>
      <c r="M37" s="3">
        <v>43386</v>
      </c>
      <c r="N37" s="4">
        <v>17</v>
      </c>
      <c r="O37" s="4" t="str">
        <f>"008064"</f>
        <v>008064</v>
      </c>
      <c r="P37" s="3">
        <v>43451</v>
      </c>
      <c r="Q37" s="6">
        <v>8.09</v>
      </c>
      <c r="R37" s="6">
        <v>0.77010999999999996</v>
      </c>
      <c r="S37" s="6">
        <v>7.31989</v>
      </c>
      <c r="T37" s="4">
        <v>296</v>
      </c>
      <c r="U37" s="3">
        <v>43453</v>
      </c>
      <c r="V37" s="4">
        <v>9449635843</v>
      </c>
      <c r="W37" s="5" t="s">
        <v>153</v>
      </c>
      <c r="X37" s="4" t="s">
        <v>39</v>
      </c>
      <c r="Y37" s="5" t="s">
        <v>40</v>
      </c>
      <c r="Z37" s="4" t="s">
        <v>62</v>
      </c>
      <c r="AA37" s="5" t="s">
        <v>63</v>
      </c>
      <c r="AB37" s="6">
        <f t="shared" si="0"/>
        <v>8.09E-2</v>
      </c>
      <c r="AD37" s="7"/>
      <c r="AF37" s="7"/>
      <c r="AG37" s="7"/>
    </row>
    <row r="38" spans="1:33" x14ac:dyDescent="0.2">
      <c r="A38" s="11">
        <v>8067</v>
      </c>
      <c r="B38" s="12" t="s">
        <v>150</v>
      </c>
      <c r="C38" s="12">
        <v>43455</v>
      </c>
      <c r="D38" s="4">
        <v>174</v>
      </c>
      <c r="E38" s="5" t="s">
        <v>58</v>
      </c>
      <c r="F38" s="4" t="s">
        <v>154</v>
      </c>
      <c r="G38" s="5" t="s">
        <v>155</v>
      </c>
      <c r="H38" s="4" t="str">
        <f>"00041A"</f>
        <v>00041A</v>
      </c>
      <c r="I38" s="3">
        <v>42916</v>
      </c>
      <c r="J38" s="4" t="str">
        <f>"000087"</f>
        <v>000087</v>
      </c>
      <c r="K38" s="3">
        <v>42916</v>
      </c>
      <c r="L38" s="4" t="str">
        <f>"000095"</f>
        <v>000095</v>
      </c>
      <c r="M38" s="3">
        <v>42916</v>
      </c>
      <c r="N38" s="4">
        <v>16</v>
      </c>
      <c r="O38" s="4" t="str">
        <f>"008103"</f>
        <v>008103</v>
      </c>
      <c r="P38" s="3">
        <v>43454</v>
      </c>
      <c r="Q38" s="6">
        <v>4.96868</v>
      </c>
      <c r="R38" s="6">
        <v>0.39217999999999997</v>
      </c>
      <c r="S38" s="6">
        <v>4.5765000000000002</v>
      </c>
      <c r="T38" s="4">
        <v>301</v>
      </c>
      <c r="U38" s="3">
        <v>43455</v>
      </c>
      <c r="V38" s="4">
        <v>9845652652</v>
      </c>
      <c r="W38" s="5" t="s">
        <v>156</v>
      </c>
      <c r="X38" s="4" t="s">
        <v>45</v>
      </c>
      <c r="Y38" s="5" t="s">
        <v>44</v>
      </c>
      <c r="Z38" s="4" t="s">
        <v>62</v>
      </c>
      <c r="AA38" s="5" t="s">
        <v>63</v>
      </c>
      <c r="AB38" s="6">
        <f t="shared" si="0"/>
        <v>4.9686800000000003E-2</v>
      </c>
      <c r="AD38" s="7"/>
      <c r="AF38" s="7"/>
      <c r="AG38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2019-01-17T14:58:24Z</dcterms:modified>
</cp:coreProperties>
</file>