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1" l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<sst xmlns="http://schemas.openxmlformats.org/spreadsheetml/2006/main" count="334" uniqueCount="142">
  <si>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</si>
  <si>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</si>
  <si>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</si>
  <si>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</si>
  <si>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</si>
  <si>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</si>
  <si>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</si>
  <si>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</si>
  <si>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</si>
  <si>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</si>
  <si>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</si>
  <si>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</si>
  <si>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</si>
  <si>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</si>
  <si>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</si>
  <si>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</si>
  <si>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</si>
  <si>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</si>
  <si>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</si>
  <si>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</si>
  <si>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</si>
  <si>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</si>
  <si>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</si>
  <si>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</si>
  <si>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</si>
  <si>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</si>
  <si>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</si>
  <si>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</si>
  <si>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</si>
  <si>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</si>
  <si>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</si>
  <si>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</si>
  <si>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</si>
  <si>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</si>
  <si>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</si>
  <si>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</si>
  <si>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</si>
  <si>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</si>
  <si>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</si>
  <si>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KRIDL</t>
  </si>
  <si>
    <t>Water Supply New Areas</t>
  </si>
  <si>
    <t>P1802</t>
  </si>
  <si>
    <t>June</t>
  </si>
  <si>
    <t>P2178</t>
  </si>
  <si>
    <t>Works sanctioned by Dy. Mayor</t>
  </si>
  <si>
    <t>P0190</t>
  </si>
  <si>
    <t>Works sanctioned by Hon Mayor</t>
  </si>
  <si>
    <t>P0294</t>
  </si>
  <si>
    <t>M and R to Electrical Inst in BMP Buildings, Schools, M.Homes, Community Halls, Markets and Others</t>
  </si>
  <si>
    <t>P0311</t>
  </si>
  <si>
    <t>Landscape Development Of Parks/Medians/Boulevants and Circles(Janoodya Works)</t>
  </si>
  <si>
    <t>Bommana Halli</t>
  </si>
  <si>
    <t>ddo440</t>
  </si>
  <si>
    <t xml:space="preserve"> Assistant Executive Engineer Bommanahalli Sub Division Bomanahalli Zone</t>
  </si>
  <si>
    <t>ddo438</t>
  </si>
  <si>
    <t xml:space="preserve"> Executive Engineer Project Division Bomanahalli Zone</t>
  </si>
  <si>
    <t>ddo439</t>
  </si>
  <si>
    <t xml:space="preserve"> Executive Engineer Electrical Division Bomanahalli Zone</t>
  </si>
  <si>
    <t>175-16-000007</t>
  </si>
  <si>
    <t>Construction of RCC drain and covering slab at Krishna layout of Devarachikkanahalli in ward No. 175 Bommanahalli</t>
  </si>
  <si>
    <t>Sri.H S Boopendra</t>
  </si>
  <si>
    <t>175-16-000012</t>
  </si>
  <si>
    <t>Maintenance of UGD and providing missing sanitary pipelines in ward No. 175 Bommanahalli</t>
  </si>
  <si>
    <t>SRINIVASA M</t>
  </si>
  <si>
    <t>175-16-000003</t>
  </si>
  <si>
    <t>Emergency Grants in ward No. 175 Bommanahalli</t>
  </si>
  <si>
    <t>Sri.Venkataramappa M</t>
  </si>
  <si>
    <t>Sri.Venkataramanappa</t>
  </si>
  <si>
    <t>Sri.Venkataramappa</t>
  </si>
  <si>
    <t>175-17-000063</t>
  </si>
  <si>
    <t>Providing Modren Dust Bin in Bangalore City in ward no 175</t>
  </si>
  <si>
    <t>SRINIVAS MURTHY N</t>
  </si>
  <si>
    <t>175-17-000006</t>
  </si>
  <si>
    <t>Development of Nightingale park at bommanahalli in ward no 175</t>
  </si>
  <si>
    <t>175-17-000003</t>
  </si>
  <si>
    <t>Development of Compound wall and Playground in Nyanappanahalli Bande area in ward no 175</t>
  </si>
  <si>
    <t>Technical Manager (West), KRIDL,</t>
  </si>
  <si>
    <t>175-17-000004</t>
  </si>
  <si>
    <t>Development of BDA park near Krishna layout at Bommanahalli in ward no 175</t>
  </si>
  <si>
    <t>Technical Manager (West), KRIDL</t>
  </si>
  <si>
    <t>175-17-000069</t>
  </si>
  <si>
    <t>Construction of play ground in Nyanapanahalli and D C Halli waste dump yard Sy No. 22 and 39</t>
  </si>
  <si>
    <t>P3112</t>
  </si>
  <si>
    <t>Swacha Bharatha Abhiyana Grant Works</t>
  </si>
  <si>
    <t>175-17-000040</t>
  </si>
  <si>
    <t>Electrical maintenance and repair to Bommanahalli zonal office building</t>
  </si>
  <si>
    <t>Sri Durga Enterprises</t>
  </si>
  <si>
    <t>175-16-000001</t>
  </si>
  <si>
    <t xml:space="preserve"> Annual Operation and Maintenance of street lighting system in ward no-175 Package B2 of Bommanahalli zone.</t>
  </si>
  <si>
    <t>M/s. Lakshmikantha Electricals</t>
  </si>
  <si>
    <t>175-17-000018</t>
  </si>
  <si>
    <t>Providing special repairs to BBMP buildings in ward No. 175 Bommanahalli</t>
  </si>
  <si>
    <t>Sri.Basangouda V Goudar</t>
  </si>
  <si>
    <t>175-17-000002</t>
  </si>
  <si>
    <t>BTM 4th phase 2nd Block opp to RTO office park at Bommanahalli in ward no 175</t>
  </si>
  <si>
    <t>175-17-000052</t>
  </si>
  <si>
    <t>Development of park at Krishna layout Bande parks at ward no 175</t>
  </si>
  <si>
    <t>175-17-000015</t>
  </si>
  <si>
    <t>Improvements to Park opposite RTO office at BTM 4th stage 2nd block in Ward no 175</t>
  </si>
  <si>
    <t>175-17-000005</t>
  </si>
  <si>
    <t>Development of Viratnagara park at bommanahalli in ward no 175</t>
  </si>
  <si>
    <t>175-17-000017</t>
  </si>
  <si>
    <t>Emergency works in ward No. 175 Bommanahalli</t>
  </si>
  <si>
    <t>175-17-000051</t>
  </si>
  <si>
    <t>Providing senior citizen gym equipments to Royal shelters layout park in ward no 175</t>
  </si>
  <si>
    <t>October</t>
  </si>
  <si>
    <t>175-17-000033</t>
  </si>
  <si>
    <t xml:space="preserve">Construction of RCC drain and asphalting from Seema school circle to Devarachikkanahalli bus stop through Royal shelters and surrounding area of Bommanahalli </t>
  </si>
  <si>
    <t>C G CHANDRAPPA</t>
  </si>
  <si>
    <t>P3158</t>
  </si>
  <si>
    <t>SIP Infrastructure Project works</t>
  </si>
  <si>
    <t>175-16-000011</t>
  </si>
  <si>
    <t>Repairs to existing borewells, pumps, motors and allied works in ward No. 175 Bommanahalli</t>
  </si>
  <si>
    <t>AJAY KUMAR A</t>
  </si>
  <si>
    <t>175-17-000034</t>
  </si>
  <si>
    <t xml:space="preserve">Construction of RCC drain and asphalting in Virat Nagar main road and surrounding area </t>
  </si>
  <si>
    <t>175-18-000015</t>
  </si>
  <si>
    <t>Construction of RCC box drain near nightingle school in bommanahalli ward No.175</t>
  </si>
  <si>
    <t>M/s ESS ESS Builders</t>
  </si>
  <si>
    <t>P3106</t>
  </si>
  <si>
    <t>Nagarothana Works</t>
  </si>
  <si>
    <t>ddo313</t>
  </si>
  <si>
    <t xml:space="preserve"> Chief Engineer SWD Central Zone</t>
  </si>
  <si>
    <t>175-17-000048</t>
  </si>
  <si>
    <t>Providing street lights to park and roads near RTO office in ward no 175</t>
  </si>
  <si>
    <t>M/s. Executive Engineer-01</t>
  </si>
  <si>
    <t>Sri H J Gopi</t>
  </si>
  <si>
    <t>November</t>
  </si>
  <si>
    <t>175-18-000007</t>
  </si>
  <si>
    <t>Balance work of providing sculpture and Ornmantal stone statue and other developmental works in Krishna Layout Bande park in ward no 175</t>
  </si>
  <si>
    <t>P3215</t>
  </si>
  <si>
    <t>Development of New parks in New Zones  (Each zone Rs.6.CR civil works</t>
  </si>
  <si>
    <t>December</t>
  </si>
  <si>
    <t>175-17-000027</t>
  </si>
  <si>
    <t>Construction of RCC drain in Muneshwara layout in ward No. 175</t>
  </si>
  <si>
    <t>H N ROOPESH KUMAR</t>
  </si>
  <si>
    <t>175-17-000023</t>
  </si>
  <si>
    <t>Construction of RCC drain in Usharani house road of Virat Nagar of ward No. 175 Bommanahalli</t>
  </si>
  <si>
    <t>175-16-000006</t>
  </si>
  <si>
    <t>Construction of RCC drain and culverts at St Joseph Public School road, Virat Nagar in ward No. 175 Bommanahalli</t>
  </si>
  <si>
    <t>175-18-000041</t>
  </si>
  <si>
    <t>Ambience works at indrira canteen kitchen premises for BommanahalliAssembly  constituency at Derachikkahalli ward no -175 Bommanahalli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</si>
</sst>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E1" sqref="E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6" width="13.28515625" style="9" bestFit="1" customWidth="1"/>
    <col min="7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453</v>
      </c>
      <c r="B2" s="12" t="s">
        <v>28</v>
      </c>
      <c r="C2" s="12">
        <v>43200</v>
      </c>
      <c r="D2" s="4">
        <v>175</v>
      </c>
      <c r="E2" s="5" t="s">
        <v>51</v>
      </c>
      <c r="F2" s="4" t="s">
        <v>58</v>
      </c>
      <c r="G2" s="5" t="s">
        <v>59</v>
      </c>
      <c r="H2" s="4" t="str">
        <f>"000048"</f>
        <v>000048</v>
      </c>
      <c r="I2" s="3">
        <v>42826</v>
      </c>
      <c r="J2" s="4" t="str">
        <f>"000006"</f>
        <v>000006</v>
      </c>
      <c r="K2" s="3">
        <v>42847</v>
      </c>
      <c r="L2" s="4" t="str">
        <f>"000075"</f>
        <v>000075</v>
      </c>
      <c r="M2" s="3">
        <v>42535</v>
      </c>
      <c r="N2" s="4">
        <v>16</v>
      </c>
      <c r="O2" s="4" t="str">
        <f>"011014"</f>
        <v>011014</v>
      </c>
      <c r="P2" s="3">
        <v>43187</v>
      </c>
      <c r="Q2" s="6">
        <v>20.332809999999998</v>
      </c>
      <c r="R2" s="6">
        <v>2.6229300000000002</v>
      </c>
      <c r="S2" s="6">
        <v>17.709879999999998</v>
      </c>
      <c r="T2" s="4">
        <v>9</v>
      </c>
      <c r="U2" s="3">
        <v>43200</v>
      </c>
      <c r="V2" s="4">
        <v>9900989618</v>
      </c>
      <c r="W2" s="5" t="s">
        <v>60</v>
      </c>
      <c r="X2" s="4" t="s">
        <v>30</v>
      </c>
      <c r="Y2" s="5" t="s">
        <v>31</v>
      </c>
      <c r="Z2" s="4" t="s">
        <v>52</v>
      </c>
      <c r="AA2" s="5" t="s">
        <v>53</v>
      </c>
      <c r="AB2" s="6">
        <v>0.20332809999999998</v>
      </c>
      <c r="AD2" s="7"/>
      <c r="AF2" s="7"/>
      <c r="AG2" s="7"/>
    </row>
    <row r="3" spans="1:33" x14ac:dyDescent="0.2">
      <c r="A3" s="11">
        <v>454</v>
      </c>
      <c r="B3" s="12" t="s">
        <v>28</v>
      </c>
      <c r="C3" s="12">
        <v>43200</v>
      </c>
      <c r="D3" s="4">
        <v>175</v>
      </c>
      <c r="E3" s="5" t="s">
        <v>51</v>
      </c>
      <c r="F3" s="4" t="s">
        <v>61</v>
      </c>
      <c r="G3" s="5" t="s">
        <v>62</v>
      </c>
      <c r="H3" s="4" t="str">
        <f>"000014"</f>
        <v>000014</v>
      </c>
      <c r="I3" s="3">
        <v>42408</v>
      </c>
      <c r="J3" s="4" t="str">
        <f>"000045"</f>
        <v>000045</v>
      </c>
      <c r="K3" s="3">
        <v>42591</v>
      </c>
      <c r="L3" s="4" t="str">
        <f>"000222"</f>
        <v>000222</v>
      </c>
      <c r="M3" s="3">
        <v>42612</v>
      </c>
      <c r="N3" s="4">
        <v>16</v>
      </c>
      <c r="O3" s="4" t="str">
        <f>"000397"</f>
        <v>000397</v>
      </c>
      <c r="P3" s="3">
        <v>43197</v>
      </c>
      <c r="Q3" s="6">
        <v>15.369009999999999</v>
      </c>
      <c r="R3" s="6">
        <v>1.76207</v>
      </c>
      <c r="S3" s="6">
        <v>13.60694</v>
      </c>
      <c r="T3" s="4">
        <v>10</v>
      </c>
      <c r="U3" s="3">
        <v>43200</v>
      </c>
      <c r="V3" s="4">
        <v>9886367541</v>
      </c>
      <c r="W3" s="5" t="s">
        <v>63</v>
      </c>
      <c r="X3" s="4" t="s">
        <v>41</v>
      </c>
      <c r="Y3" s="5" t="s">
        <v>40</v>
      </c>
      <c r="Z3" s="4" t="s">
        <v>52</v>
      </c>
      <c r="AA3" s="5" t="s">
        <v>53</v>
      </c>
      <c r="AB3" s="6">
        <v>0.1536901</v>
      </c>
      <c r="AD3" s="7"/>
      <c r="AF3" s="7"/>
      <c r="AG3" s="7"/>
    </row>
    <row r="4" spans="1:33" x14ac:dyDescent="0.2">
      <c r="A4" s="11">
        <v>1576</v>
      </c>
      <c r="B4" s="12" t="s">
        <v>35</v>
      </c>
      <c r="C4" s="12">
        <v>43251</v>
      </c>
      <c r="D4" s="4">
        <v>175</v>
      </c>
      <c r="E4" s="5" t="s">
        <v>51</v>
      </c>
      <c r="F4" s="4" t="s">
        <v>64</v>
      </c>
      <c r="G4" s="5" t="s">
        <v>65</v>
      </c>
      <c r="H4" s="4" t="str">
        <f>"000014"</f>
        <v>000014</v>
      </c>
      <c r="I4" s="3">
        <v>42851</v>
      </c>
      <c r="J4" s="4" t="str">
        <f>"000048"</f>
        <v>000048</v>
      </c>
      <c r="K4" s="3">
        <v>42571</v>
      </c>
      <c r="L4" s="4" t="str">
        <f>"000144"</f>
        <v>000144</v>
      </c>
      <c r="M4" s="3">
        <v>42579</v>
      </c>
      <c r="N4" s="4">
        <v>16</v>
      </c>
      <c r="O4" s="4" t="str">
        <f>"001767"</f>
        <v>001767</v>
      </c>
      <c r="P4" s="3">
        <v>43242</v>
      </c>
      <c r="Q4" s="6">
        <v>3.85365</v>
      </c>
      <c r="R4" s="6">
        <v>0.4753</v>
      </c>
      <c r="S4" s="6">
        <v>3.3783500000000002</v>
      </c>
      <c r="T4" s="4">
        <v>67</v>
      </c>
      <c r="U4" s="3">
        <v>43251</v>
      </c>
      <c r="V4" s="4">
        <v>9845658653</v>
      </c>
      <c r="W4" s="5" t="s">
        <v>66</v>
      </c>
      <c r="X4" s="4" t="s">
        <v>30</v>
      </c>
      <c r="Y4" s="5" t="s">
        <v>31</v>
      </c>
      <c r="Z4" s="4" t="s">
        <v>52</v>
      </c>
      <c r="AA4" s="5" t="s">
        <v>53</v>
      </c>
      <c r="AB4" s="6">
        <v>3.8536500000000001E-2</v>
      </c>
      <c r="AD4" s="7"/>
      <c r="AF4" s="7"/>
      <c r="AG4" s="7"/>
    </row>
    <row r="5" spans="1:33" x14ac:dyDescent="0.2">
      <c r="A5" s="11">
        <v>1577</v>
      </c>
      <c r="B5" s="12" t="s">
        <v>35</v>
      </c>
      <c r="C5" s="12">
        <v>43251</v>
      </c>
      <c r="D5" s="4">
        <v>175</v>
      </c>
      <c r="E5" s="5" t="s">
        <v>51</v>
      </c>
      <c r="F5" s="4" t="s">
        <v>64</v>
      </c>
      <c r="G5" s="5" t="s">
        <v>65</v>
      </c>
      <c r="H5" s="4" t="str">
        <f>"000014"</f>
        <v>000014</v>
      </c>
      <c r="I5" s="3">
        <v>42851</v>
      </c>
      <c r="J5" s="4" t="str">
        <f>"000048"</f>
        <v>000048</v>
      </c>
      <c r="K5" s="3">
        <v>42571</v>
      </c>
      <c r="L5" s="4" t="str">
        <f>"000144"</f>
        <v>000144</v>
      </c>
      <c r="M5" s="3">
        <v>42579</v>
      </c>
      <c r="N5" s="4">
        <v>16</v>
      </c>
      <c r="O5" s="4" t="str">
        <f>"001767"</f>
        <v>001767</v>
      </c>
      <c r="P5" s="3">
        <v>43242</v>
      </c>
      <c r="Q5" s="6">
        <v>3.8719800000000002</v>
      </c>
      <c r="R5" s="6">
        <v>0.49453000000000003</v>
      </c>
      <c r="S5" s="6">
        <v>3.3774500000000001</v>
      </c>
      <c r="T5" s="4">
        <v>67</v>
      </c>
      <c r="U5" s="3">
        <v>43251</v>
      </c>
      <c r="V5" s="4">
        <v>9845652653</v>
      </c>
      <c r="W5" s="5" t="s">
        <v>67</v>
      </c>
      <c r="X5" s="4" t="s">
        <v>30</v>
      </c>
      <c r="Y5" s="5" t="s">
        <v>31</v>
      </c>
      <c r="Z5" s="4" t="s">
        <v>52</v>
      </c>
      <c r="AA5" s="5" t="s">
        <v>53</v>
      </c>
      <c r="AB5" s="6">
        <v>3.8719799999999999E-2</v>
      </c>
      <c r="AD5" s="7"/>
      <c r="AF5" s="7"/>
      <c r="AG5" s="7"/>
    </row>
    <row r="6" spans="1:33" x14ac:dyDescent="0.2">
      <c r="A6" s="11">
        <v>1578</v>
      </c>
      <c r="B6" s="12" t="s">
        <v>35</v>
      </c>
      <c r="C6" s="12">
        <v>43251</v>
      </c>
      <c r="D6" s="4">
        <v>175</v>
      </c>
      <c r="E6" s="5" t="s">
        <v>51</v>
      </c>
      <c r="F6" s="4" t="s">
        <v>64</v>
      </c>
      <c r="G6" s="5" t="s">
        <v>65</v>
      </c>
      <c r="H6" s="4" t="str">
        <f>"000014"</f>
        <v>000014</v>
      </c>
      <c r="I6" s="3">
        <v>42851</v>
      </c>
      <c r="J6" s="4" t="str">
        <f>"000048"</f>
        <v>000048</v>
      </c>
      <c r="K6" s="3">
        <v>42571</v>
      </c>
      <c r="L6" s="4" t="str">
        <f>"000144"</f>
        <v>000144</v>
      </c>
      <c r="M6" s="3">
        <v>42579</v>
      </c>
      <c r="N6" s="4">
        <v>16</v>
      </c>
      <c r="O6" s="4" t="str">
        <f>"001767"</f>
        <v>001767</v>
      </c>
      <c r="P6" s="3">
        <v>43242</v>
      </c>
      <c r="Q6" s="6">
        <v>2.90761</v>
      </c>
      <c r="R6" s="6">
        <v>2.6846199999999998</v>
      </c>
      <c r="S6" s="6">
        <v>0.22298999999999999</v>
      </c>
      <c r="T6" s="4">
        <v>67</v>
      </c>
      <c r="U6" s="3">
        <v>43251</v>
      </c>
      <c r="V6" s="4">
        <v>9845652653</v>
      </c>
      <c r="W6" s="5" t="s">
        <v>66</v>
      </c>
      <c r="X6" s="4" t="s">
        <v>30</v>
      </c>
      <c r="Y6" s="5" t="s">
        <v>31</v>
      </c>
      <c r="Z6" s="4" t="s">
        <v>52</v>
      </c>
      <c r="AA6" s="5" t="s">
        <v>53</v>
      </c>
      <c r="AB6" s="6">
        <v>2.9076100000000001E-2</v>
      </c>
      <c r="AD6" s="7"/>
      <c r="AF6" s="7"/>
      <c r="AG6" s="7"/>
    </row>
    <row r="7" spans="1:33" x14ac:dyDescent="0.2">
      <c r="A7" s="11">
        <v>1579</v>
      </c>
      <c r="B7" s="12" t="s">
        <v>35</v>
      </c>
      <c r="C7" s="12">
        <v>43251</v>
      </c>
      <c r="D7" s="4">
        <v>175</v>
      </c>
      <c r="E7" s="5" t="s">
        <v>51</v>
      </c>
      <c r="F7" s="4" t="s">
        <v>64</v>
      </c>
      <c r="G7" s="5" t="s">
        <v>65</v>
      </c>
      <c r="H7" s="4" t="str">
        <f>"000014"</f>
        <v>000014</v>
      </c>
      <c r="I7" s="3">
        <v>42851</v>
      </c>
      <c r="J7" s="4" t="str">
        <f>"000048"</f>
        <v>000048</v>
      </c>
      <c r="K7" s="3">
        <v>42571</v>
      </c>
      <c r="L7" s="4" t="str">
        <f>"000144"</f>
        <v>000144</v>
      </c>
      <c r="M7" s="3">
        <v>42579</v>
      </c>
      <c r="N7" s="4">
        <v>16</v>
      </c>
      <c r="O7" s="4" t="str">
        <f>"001767"</f>
        <v>001767</v>
      </c>
      <c r="P7" s="3">
        <v>43242</v>
      </c>
      <c r="Q7" s="6">
        <v>3.8908499999999999</v>
      </c>
      <c r="R7" s="6">
        <v>2.79894</v>
      </c>
      <c r="S7" s="6">
        <v>1.0919099999999999</v>
      </c>
      <c r="T7" s="4">
        <v>67</v>
      </c>
      <c r="U7" s="3">
        <v>43251</v>
      </c>
      <c r="V7" s="4">
        <v>9845652652</v>
      </c>
      <c r="W7" s="5" t="s">
        <v>68</v>
      </c>
      <c r="X7" s="4" t="s">
        <v>30</v>
      </c>
      <c r="Y7" s="5" t="s">
        <v>31</v>
      </c>
      <c r="Z7" s="4" t="s">
        <v>52</v>
      </c>
      <c r="AA7" s="5" t="s">
        <v>53</v>
      </c>
      <c r="AB7" s="6">
        <v>3.8908499999999999E-2</v>
      </c>
      <c r="AD7" s="7"/>
      <c r="AF7" s="7"/>
      <c r="AG7" s="7"/>
    </row>
    <row r="8" spans="1:33" x14ac:dyDescent="0.2">
      <c r="A8" s="11">
        <v>2158</v>
      </c>
      <c r="B8" s="12" t="s">
        <v>42</v>
      </c>
      <c r="C8" s="12">
        <v>43265</v>
      </c>
      <c r="D8" s="4">
        <v>175</v>
      </c>
      <c r="E8" s="5" t="s">
        <v>51</v>
      </c>
      <c r="F8" s="4" t="s">
        <v>69</v>
      </c>
      <c r="G8" s="5" t="s">
        <v>70</v>
      </c>
      <c r="H8" s="4" t="str">
        <f>"000016"</f>
        <v>000016</v>
      </c>
      <c r="I8" s="3">
        <v>43091</v>
      </c>
      <c r="J8" s="4" t="str">
        <f>"000002"</f>
        <v>000002</v>
      </c>
      <c r="K8" s="3">
        <v>43195</v>
      </c>
      <c r="L8" s="4" t="str">
        <f>"000002"</f>
        <v>000002</v>
      </c>
      <c r="M8" s="3">
        <v>43196</v>
      </c>
      <c r="N8" s="4">
        <v>17</v>
      </c>
      <c r="O8" s="4" t="str">
        <f>"002432"</f>
        <v>002432</v>
      </c>
      <c r="P8" s="3">
        <v>43263</v>
      </c>
      <c r="Q8" s="6">
        <v>1.3764000000000001</v>
      </c>
      <c r="R8" s="6">
        <v>9.8129999999999995E-2</v>
      </c>
      <c r="S8" s="6">
        <v>1.27827</v>
      </c>
      <c r="T8" s="4">
        <v>84</v>
      </c>
      <c r="U8" s="3">
        <v>43265</v>
      </c>
      <c r="V8" s="4">
        <v>9972039440</v>
      </c>
      <c r="W8" s="5" t="s">
        <v>71</v>
      </c>
      <c r="X8" s="4" t="s">
        <v>37</v>
      </c>
      <c r="Y8" s="5" t="s">
        <v>38</v>
      </c>
      <c r="Z8" s="4" t="s">
        <v>54</v>
      </c>
      <c r="AA8" s="5" t="s">
        <v>55</v>
      </c>
      <c r="AB8" s="6">
        <v>1.3764E-2</v>
      </c>
      <c r="AD8" s="7"/>
      <c r="AF8" s="7"/>
      <c r="AG8" s="7"/>
    </row>
    <row r="9" spans="1:33" x14ac:dyDescent="0.2">
      <c r="A9" s="11">
        <v>2371</v>
      </c>
      <c r="B9" s="12" t="s">
        <v>42</v>
      </c>
      <c r="C9" s="12">
        <v>43269</v>
      </c>
      <c r="D9" s="4">
        <v>175</v>
      </c>
      <c r="E9" s="5" t="s">
        <v>51</v>
      </c>
      <c r="F9" s="4" t="s">
        <v>72</v>
      </c>
      <c r="G9" s="5" t="s">
        <v>73</v>
      </c>
      <c r="H9" s="4" t="str">
        <f>"000001"</f>
        <v>000001</v>
      </c>
      <c r="I9" s="3">
        <v>42930</v>
      </c>
      <c r="J9" s="4" t="str">
        <f>"0057"</f>
        <v>0057</v>
      </c>
      <c r="K9" s="3">
        <v>1</v>
      </c>
      <c r="L9" s="4" t="str">
        <f>"000081"</f>
        <v>000081</v>
      </c>
      <c r="M9" s="3">
        <v>42765</v>
      </c>
      <c r="N9" s="4">
        <v>17</v>
      </c>
      <c r="O9" s="4" t="str">
        <f>"002494"</f>
        <v>002494</v>
      </c>
      <c r="P9" s="3">
        <v>43264</v>
      </c>
      <c r="Q9" s="6">
        <v>39.971440000000001</v>
      </c>
      <c r="R9" s="6">
        <v>4.9764999999999997</v>
      </c>
      <c r="S9" s="6">
        <v>34.99494</v>
      </c>
      <c r="T9" s="4">
        <v>91</v>
      </c>
      <c r="U9" s="3">
        <v>43269</v>
      </c>
      <c r="V9" s="4">
        <v>9845652652</v>
      </c>
      <c r="W9" s="5" t="s">
        <v>39</v>
      </c>
      <c r="X9" s="4" t="s">
        <v>45</v>
      </c>
      <c r="Y9" s="5" t="s">
        <v>46</v>
      </c>
      <c r="Z9" s="4" t="s">
        <v>54</v>
      </c>
      <c r="AA9" s="5" t="s">
        <v>55</v>
      </c>
      <c r="AB9" s="6">
        <v>0.39971440000000003</v>
      </c>
      <c r="AD9" s="7"/>
      <c r="AF9" s="7"/>
      <c r="AG9" s="7"/>
    </row>
    <row r="10" spans="1:33" x14ac:dyDescent="0.2">
      <c r="A10" s="11">
        <v>2372</v>
      </c>
      <c r="B10" s="12" t="s">
        <v>42</v>
      </c>
      <c r="C10" s="12">
        <v>43269</v>
      </c>
      <c r="D10" s="4">
        <v>175</v>
      </c>
      <c r="E10" s="5" t="s">
        <v>51</v>
      </c>
      <c r="F10" s="4" t="s">
        <v>74</v>
      </c>
      <c r="G10" s="5" t="s">
        <v>75</v>
      </c>
      <c r="H10" s="4" t="str">
        <f>"000049"</f>
        <v>000049</v>
      </c>
      <c r="I10" s="3">
        <v>42782</v>
      </c>
      <c r="J10" s="4" t="str">
        <f>"000076"</f>
        <v>000076</v>
      </c>
      <c r="K10" s="3">
        <v>42824</v>
      </c>
      <c r="L10" s="4" t="str">
        <f>"000099"</f>
        <v>000099</v>
      </c>
      <c r="M10" s="3">
        <v>42824</v>
      </c>
      <c r="N10" s="4">
        <v>17</v>
      </c>
      <c r="O10" s="4" t="str">
        <f>"002497"</f>
        <v>002497</v>
      </c>
      <c r="P10" s="3">
        <v>43264</v>
      </c>
      <c r="Q10" s="6">
        <v>44.984169999999999</v>
      </c>
      <c r="R10" s="6">
        <v>5.7380599999999999</v>
      </c>
      <c r="S10" s="6">
        <v>39.246110000000002</v>
      </c>
      <c r="T10" s="4">
        <v>91</v>
      </c>
      <c r="U10" s="3">
        <v>43269</v>
      </c>
      <c r="V10" s="4">
        <v>9845524294</v>
      </c>
      <c r="W10" s="5" t="s">
        <v>76</v>
      </c>
      <c r="X10" s="4" t="s">
        <v>45</v>
      </c>
      <c r="Y10" s="5" t="s">
        <v>46</v>
      </c>
      <c r="Z10" s="4" t="s">
        <v>54</v>
      </c>
      <c r="AA10" s="5" t="s">
        <v>55</v>
      </c>
      <c r="AB10" s="6">
        <v>0.44984170000000001</v>
      </c>
      <c r="AD10" s="7"/>
      <c r="AF10" s="7"/>
      <c r="AG10" s="7"/>
    </row>
    <row r="11" spans="1:33" x14ac:dyDescent="0.2">
      <c r="A11" s="11">
        <v>2373</v>
      </c>
      <c r="B11" s="12" t="s">
        <v>42</v>
      </c>
      <c r="C11" s="12">
        <v>43269</v>
      </c>
      <c r="D11" s="4">
        <v>175</v>
      </c>
      <c r="E11" s="5" t="s">
        <v>51</v>
      </c>
      <c r="F11" s="4" t="s">
        <v>77</v>
      </c>
      <c r="G11" s="5" t="s">
        <v>78</v>
      </c>
      <c r="H11" s="4" t="str">
        <f>" 00048"</f>
        <v xml:space="preserve"> 00048</v>
      </c>
      <c r="I11" s="3">
        <v>42782</v>
      </c>
      <c r="J11" s="4" t="str">
        <f>" 00075"</f>
        <v xml:space="preserve"> 00075</v>
      </c>
      <c r="K11" s="3">
        <v>42824</v>
      </c>
      <c r="L11" s="4" t="str">
        <f>"000100"</f>
        <v>000100</v>
      </c>
      <c r="M11" s="3">
        <v>42824</v>
      </c>
      <c r="N11" s="4">
        <v>17</v>
      </c>
      <c r="O11" s="4" t="str">
        <f>"002533"</f>
        <v>002533</v>
      </c>
      <c r="P11" s="3">
        <v>43264</v>
      </c>
      <c r="Q11" s="6">
        <v>39.985050000000001</v>
      </c>
      <c r="R11" s="6">
        <v>5.1781800000000002</v>
      </c>
      <c r="S11" s="6">
        <v>34.806870000000004</v>
      </c>
      <c r="T11" s="4">
        <v>91</v>
      </c>
      <c r="U11" s="3">
        <v>43269</v>
      </c>
      <c r="V11" s="4">
        <v>9845524294</v>
      </c>
      <c r="W11" s="5" t="s">
        <v>79</v>
      </c>
      <c r="X11" s="4" t="s">
        <v>45</v>
      </c>
      <c r="Y11" s="5" t="s">
        <v>46</v>
      </c>
      <c r="Z11" s="4" t="s">
        <v>54</v>
      </c>
      <c r="AA11" s="5" t="s">
        <v>55</v>
      </c>
      <c r="AB11" s="6">
        <v>0.3998505</v>
      </c>
      <c r="AD11" s="7"/>
      <c r="AF11" s="7"/>
      <c r="AG11" s="7"/>
    </row>
    <row r="12" spans="1:33" x14ac:dyDescent="0.2">
      <c r="A12" s="11">
        <v>3805</v>
      </c>
      <c r="B12" s="12" t="s">
        <v>32</v>
      </c>
      <c r="C12" s="12">
        <v>43302</v>
      </c>
      <c r="D12" s="4">
        <v>175</v>
      </c>
      <c r="E12" s="5" t="s">
        <v>51</v>
      </c>
      <c r="F12" s="4" t="s">
        <v>80</v>
      </c>
      <c r="G12" s="5" t="s">
        <v>81</v>
      </c>
      <c r="H12" s="4" t="str">
        <f>"000011"</f>
        <v>000011</v>
      </c>
      <c r="I12" s="3">
        <v>43088</v>
      </c>
      <c r="J12" s="4" t="str">
        <f>"000063"</f>
        <v>000063</v>
      </c>
      <c r="K12" s="3">
        <v>43180</v>
      </c>
      <c r="L12" s="4" t="str">
        <f>"000063"</f>
        <v>000063</v>
      </c>
      <c r="M12" s="3">
        <v>43181</v>
      </c>
      <c r="N12" s="4">
        <v>17</v>
      </c>
      <c r="O12" s="4" t="str">
        <f>"003895"</f>
        <v>003895</v>
      </c>
      <c r="P12" s="3">
        <v>43297</v>
      </c>
      <c r="Q12" s="6">
        <v>97.594489999999993</v>
      </c>
      <c r="R12" s="6">
        <v>8.0027299999999997</v>
      </c>
      <c r="S12" s="6">
        <v>89.591759999999994</v>
      </c>
      <c r="T12" s="4">
        <v>135</v>
      </c>
      <c r="U12" s="3">
        <v>43302</v>
      </c>
      <c r="V12" s="4">
        <v>9999999999</v>
      </c>
      <c r="W12" s="5" t="s">
        <v>39</v>
      </c>
      <c r="X12" s="4" t="s">
        <v>82</v>
      </c>
      <c r="Y12" s="5" t="s">
        <v>83</v>
      </c>
      <c r="Z12" s="4" t="s">
        <v>54</v>
      </c>
      <c r="AA12" s="5" t="s">
        <v>55</v>
      </c>
      <c r="AB12" s="6">
        <v>0.97594489999999989</v>
      </c>
      <c r="AD12" s="7"/>
      <c r="AF12" s="7"/>
      <c r="AG12" s="7"/>
    </row>
    <row r="13" spans="1:33" x14ac:dyDescent="0.2">
      <c r="A13" s="11">
        <v>4177</v>
      </c>
      <c r="B13" s="12" t="s">
        <v>32</v>
      </c>
      <c r="C13" s="12">
        <v>43308</v>
      </c>
      <c r="D13" s="4">
        <v>175</v>
      </c>
      <c r="E13" s="5" t="s">
        <v>51</v>
      </c>
      <c r="F13" s="4" t="s">
        <v>84</v>
      </c>
      <c r="G13" s="5" t="s">
        <v>85</v>
      </c>
      <c r="H13" s="4" t="str">
        <f>"000062"</f>
        <v>000062</v>
      </c>
      <c r="I13" s="3">
        <v>43210</v>
      </c>
      <c r="J13" s="4" t="str">
        <f>"000001"</f>
        <v>000001</v>
      </c>
      <c r="K13" s="3">
        <v>43210</v>
      </c>
      <c r="L13" s="4" t="str">
        <f>"000001"</f>
        <v>000001</v>
      </c>
      <c r="M13" s="3">
        <v>43210</v>
      </c>
      <c r="N13" s="4">
        <v>17</v>
      </c>
      <c r="O13" s="4" t="str">
        <f>"004447"</f>
        <v>004447</v>
      </c>
      <c r="P13" s="3">
        <v>43307</v>
      </c>
      <c r="Q13" s="6">
        <v>4.7716000000000003</v>
      </c>
      <c r="R13" s="6">
        <v>0.24340000000000001</v>
      </c>
      <c r="S13" s="6">
        <v>4.5282</v>
      </c>
      <c r="T13" s="4">
        <v>146</v>
      </c>
      <c r="U13" s="3">
        <v>43308</v>
      </c>
      <c r="V13" s="4">
        <v>9448510301</v>
      </c>
      <c r="W13" s="5" t="s">
        <v>86</v>
      </c>
      <c r="X13" s="4" t="s">
        <v>47</v>
      </c>
      <c r="Y13" s="5" t="s">
        <v>48</v>
      </c>
      <c r="Z13" s="4" t="s">
        <v>56</v>
      </c>
      <c r="AA13" s="5" t="s">
        <v>57</v>
      </c>
      <c r="AB13" s="6">
        <v>4.7716000000000001E-2</v>
      </c>
      <c r="AD13" s="7"/>
      <c r="AF13" s="7"/>
      <c r="AG13" s="7"/>
    </row>
    <row r="14" spans="1:33" x14ac:dyDescent="0.2">
      <c r="A14" s="11">
        <v>4178</v>
      </c>
      <c r="B14" s="12" t="s">
        <v>32</v>
      </c>
      <c r="C14" s="12">
        <v>43308</v>
      </c>
      <c r="D14" s="4">
        <v>175</v>
      </c>
      <c r="E14" s="5" t="s">
        <v>51</v>
      </c>
      <c r="F14" s="4" t="s">
        <v>87</v>
      </c>
      <c r="G14" s="5" t="s">
        <v>88</v>
      </c>
      <c r="H14" s="4" t="str">
        <f>"000015"</f>
        <v>000015</v>
      </c>
      <c r="I14" s="3">
        <v>42934</v>
      </c>
      <c r="J14" s="4" t="str">
        <f>"000082"</f>
        <v>000082</v>
      </c>
      <c r="K14" s="3">
        <v>43158</v>
      </c>
      <c r="L14" s="4" t="str">
        <f>"000080"</f>
        <v>000080</v>
      </c>
      <c r="M14" s="3">
        <v>43158</v>
      </c>
      <c r="N14" s="4">
        <v>16</v>
      </c>
      <c r="O14" s="4" t="str">
        <f>"004458"</f>
        <v>004458</v>
      </c>
      <c r="P14" s="3">
        <v>43307</v>
      </c>
      <c r="Q14" s="6">
        <v>9.3019700000000007</v>
      </c>
      <c r="R14" s="6">
        <v>1.21082</v>
      </c>
      <c r="S14" s="6">
        <v>8.0911500000000007</v>
      </c>
      <c r="T14" s="4">
        <v>146</v>
      </c>
      <c r="U14" s="3">
        <v>43308</v>
      </c>
      <c r="V14" s="4">
        <v>9880795895</v>
      </c>
      <c r="W14" s="5" t="s">
        <v>89</v>
      </c>
      <c r="X14" s="4" t="s">
        <v>33</v>
      </c>
      <c r="Y14" s="5" t="s">
        <v>34</v>
      </c>
      <c r="Z14" s="4" t="s">
        <v>56</v>
      </c>
      <c r="AA14" s="5" t="s">
        <v>57</v>
      </c>
      <c r="AB14" s="6">
        <v>9.3019700000000011E-2</v>
      </c>
      <c r="AD14" s="7"/>
      <c r="AF14" s="7"/>
      <c r="AG14" s="7"/>
    </row>
    <row r="15" spans="1:33" x14ac:dyDescent="0.2">
      <c r="A15" s="11">
        <v>4889</v>
      </c>
      <c r="B15" s="12" t="s">
        <v>29</v>
      </c>
      <c r="C15" s="12">
        <v>43326</v>
      </c>
      <c r="D15" s="4">
        <v>175</v>
      </c>
      <c r="E15" s="5" t="s">
        <v>51</v>
      </c>
      <c r="F15" s="4" t="s">
        <v>90</v>
      </c>
      <c r="G15" s="5" t="s">
        <v>91</v>
      </c>
      <c r="H15" s="4" t="str">
        <f>"000144"</f>
        <v>000144</v>
      </c>
      <c r="I15" s="3">
        <v>42821</v>
      </c>
      <c r="J15" s="4" t="str">
        <f>"000039"</f>
        <v>000039</v>
      </c>
      <c r="K15" s="3">
        <v>42916</v>
      </c>
      <c r="L15" s="4" t="str">
        <f>"000091"</f>
        <v>000091</v>
      </c>
      <c r="M15" s="3">
        <v>42916</v>
      </c>
      <c r="N15" s="4">
        <v>17</v>
      </c>
      <c r="O15" s="4" t="str">
        <f>"005090"</f>
        <v>005090</v>
      </c>
      <c r="P15" s="3">
        <v>43322</v>
      </c>
      <c r="Q15" s="6">
        <v>14.96297</v>
      </c>
      <c r="R15" s="6">
        <v>1.72638</v>
      </c>
      <c r="S15" s="6">
        <v>13.23659</v>
      </c>
      <c r="T15" s="4">
        <v>171</v>
      </c>
      <c r="U15" s="3">
        <v>43326</v>
      </c>
      <c r="V15" s="4">
        <v>9845652636</v>
      </c>
      <c r="W15" s="5" t="s">
        <v>92</v>
      </c>
      <c r="X15" s="4" t="s">
        <v>30</v>
      </c>
      <c r="Y15" s="5" t="s">
        <v>31</v>
      </c>
      <c r="Z15" s="4" t="s">
        <v>52</v>
      </c>
      <c r="AA15" s="5" t="s">
        <v>53</v>
      </c>
      <c r="AB15" s="6">
        <v>0.1496297</v>
      </c>
      <c r="AD15" s="7"/>
      <c r="AF15" s="7"/>
      <c r="AG15" s="7"/>
    </row>
    <row r="16" spans="1:33" x14ac:dyDescent="0.2">
      <c r="A16" s="11">
        <v>4890</v>
      </c>
      <c r="B16" s="12" t="s">
        <v>29</v>
      </c>
      <c r="C16" s="12">
        <v>43326</v>
      </c>
      <c r="D16" s="4">
        <v>175</v>
      </c>
      <c r="E16" s="5" t="s">
        <v>51</v>
      </c>
      <c r="F16" s="4" t="s">
        <v>93</v>
      </c>
      <c r="G16" s="5" t="s">
        <v>94</v>
      </c>
      <c r="H16" s="4" t="str">
        <f>"000037"</f>
        <v>000037</v>
      </c>
      <c r="I16" s="3">
        <v>42916</v>
      </c>
      <c r="J16" s="4" t="str">
        <f>"00014A"</f>
        <v>00014A</v>
      </c>
      <c r="K16" s="3">
        <v>42905</v>
      </c>
      <c r="L16" s="4" t="str">
        <f>"000022"</f>
        <v>000022</v>
      </c>
      <c r="M16" s="3">
        <v>42916</v>
      </c>
      <c r="N16" s="4">
        <v>17</v>
      </c>
      <c r="O16" s="4" t="str">
        <f>"005141"</f>
        <v>005141</v>
      </c>
      <c r="P16" s="3">
        <v>43325</v>
      </c>
      <c r="Q16" s="6">
        <v>38.738790000000002</v>
      </c>
      <c r="R16" s="6">
        <v>4.7640000000000002</v>
      </c>
      <c r="S16" s="6">
        <v>33.974789999999999</v>
      </c>
      <c r="T16" s="4">
        <v>172</v>
      </c>
      <c r="U16" s="3">
        <v>43326</v>
      </c>
      <c r="V16" s="4">
        <v>9999999999</v>
      </c>
      <c r="W16" s="5" t="s">
        <v>39</v>
      </c>
      <c r="X16" s="4" t="s">
        <v>45</v>
      </c>
      <c r="Y16" s="5" t="s">
        <v>46</v>
      </c>
      <c r="Z16" s="4" t="s">
        <v>54</v>
      </c>
      <c r="AA16" s="5" t="s">
        <v>55</v>
      </c>
      <c r="AB16" s="6">
        <v>0.38738790000000001</v>
      </c>
      <c r="AD16" s="7"/>
      <c r="AF16" s="7"/>
      <c r="AG16" s="7"/>
    </row>
    <row r="17" spans="1:33" x14ac:dyDescent="0.2">
      <c r="A17" s="11">
        <v>4891</v>
      </c>
      <c r="B17" s="12" t="s">
        <v>29</v>
      </c>
      <c r="C17" s="12">
        <v>43326</v>
      </c>
      <c r="D17" s="4">
        <v>175</v>
      </c>
      <c r="E17" s="5" t="s">
        <v>51</v>
      </c>
      <c r="F17" s="4" t="s">
        <v>95</v>
      </c>
      <c r="G17" s="5" t="s">
        <v>96</v>
      </c>
      <c r="H17" s="4" t="str">
        <f>"000001"</f>
        <v>000001</v>
      </c>
      <c r="I17" s="3">
        <v>42831</v>
      </c>
      <c r="J17" s="4" t="str">
        <f>"000015"</f>
        <v>000015</v>
      </c>
      <c r="K17" s="3">
        <v>42905</v>
      </c>
      <c r="L17" s="4" t="str">
        <f>"000013"</f>
        <v>000013</v>
      </c>
      <c r="M17" s="3">
        <v>42905</v>
      </c>
      <c r="N17" s="4">
        <v>17</v>
      </c>
      <c r="O17" s="4" t="str">
        <f>"005138"</f>
        <v>005138</v>
      </c>
      <c r="P17" s="3">
        <v>43325</v>
      </c>
      <c r="Q17" s="6">
        <v>79.921289999999999</v>
      </c>
      <c r="R17" s="6">
        <v>9.7903800000000007</v>
      </c>
      <c r="S17" s="6">
        <v>70.13091</v>
      </c>
      <c r="T17" s="4">
        <v>172</v>
      </c>
      <c r="U17" s="3">
        <v>43326</v>
      </c>
      <c r="V17" s="4">
        <v>9999999999</v>
      </c>
      <c r="W17" s="5" t="s">
        <v>39</v>
      </c>
      <c r="X17" s="4" t="s">
        <v>43</v>
      </c>
      <c r="Y17" s="5" t="s">
        <v>44</v>
      </c>
      <c r="Z17" s="4" t="s">
        <v>54</v>
      </c>
      <c r="AA17" s="5" t="s">
        <v>55</v>
      </c>
      <c r="AB17" s="6">
        <v>0.7992129</v>
      </c>
      <c r="AD17" s="7"/>
      <c r="AF17" s="7"/>
      <c r="AG17" s="7"/>
    </row>
    <row r="18" spans="1:33" x14ac:dyDescent="0.2">
      <c r="A18" s="11">
        <v>4892</v>
      </c>
      <c r="B18" s="12" t="s">
        <v>29</v>
      </c>
      <c r="C18" s="12">
        <v>43326</v>
      </c>
      <c r="D18" s="4">
        <v>175</v>
      </c>
      <c r="E18" s="5" t="s">
        <v>51</v>
      </c>
      <c r="F18" s="4" t="s">
        <v>97</v>
      </c>
      <c r="G18" s="5" t="s">
        <v>98</v>
      </c>
      <c r="H18" s="4" t="str">
        <f>"000"</f>
        <v>000</v>
      </c>
      <c r="I18" s="3">
        <v>35</v>
      </c>
      <c r="J18" s="4" t="str">
        <f>"000"</f>
        <v>000</v>
      </c>
      <c r="K18" s="3">
        <v>13</v>
      </c>
      <c r="L18" s="4" t="str">
        <f>"000023"</f>
        <v>000023</v>
      </c>
      <c r="M18" s="3">
        <v>42916</v>
      </c>
      <c r="N18" s="4">
        <v>17</v>
      </c>
      <c r="O18" s="4" t="str">
        <f>"005142"</f>
        <v>005142</v>
      </c>
      <c r="P18" s="3">
        <v>43325</v>
      </c>
      <c r="Q18" s="6">
        <v>33.509419999999999</v>
      </c>
      <c r="R18" s="6">
        <v>4.0981300000000003</v>
      </c>
      <c r="S18" s="6">
        <v>29.411290000000001</v>
      </c>
      <c r="T18" s="4">
        <v>172</v>
      </c>
      <c r="U18" s="3">
        <v>43326</v>
      </c>
      <c r="V18" s="4">
        <v>9999999999</v>
      </c>
      <c r="W18" s="5" t="s">
        <v>39</v>
      </c>
      <c r="X18" s="4" t="s">
        <v>49</v>
      </c>
      <c r="Y18" s="5" t="s">
        <v>50</v>
      </c>
      <c r="Z18" s="4" t="s">
        <v>54</v>
      </c>
      <c r="AA18" s="5" t="s">
        <v>55</v>
      </c>
      <c r="AB18" s="6">
        <v>0.33509420000000001</v>
      </c>
      <c r="AD18" s="7"/>
      <c r="AF18" s="7"/>
      <c r="AG18" s="7"/>
    </row>
    <row r="19" spans="1:33" x14ac:dyDescent="0.2">
      <c r="A19" s="11">
        <v>4893</v>
      </c>
      <c r="B19" s="12" t="s">
        <v>29</v>
      </c>
      <c r="C19" s="12">
        <v>43326</v>
      </c>
      <c r="D19" s="4">
        <v>175</v>
      </c>
      <c r="E19" s="5" t="s">
        <v>51</v>
      </c>
      <c r="F19" s="4" t="s">
        <v>99</v>
      </c>
      <c r="G19" s="5" t="s">
        <v>100</v>
      </c>
      <c r="H19" s="4" t="str">
        <f>"000"</f>
        <v>000</v>
      </c>
      <c r="I19" s="3">
        <v>36</v>
      </c>
      <c r="J19" s="4" t="str">
        <f>"000017"</f>
        <v>000017</v>
      </c>
      <c r="K19" s="3">
        <v>42905</v>
      </c>
      <c r="L19" s="4" t="str">
        <f>"000016"</f>
        <v>000016</v>
      </c>
      <c r="M19" s="3">
        <v>42905</v>
      </c>
      <c r="N19" s="4">
        <v>17</v>
      </c>
      <c r="O19" s="4" t="str">
        <f>"005140"</f>
        <v>005140</v>
      </c>
      <c r="P19" s="3">
        <v>43325</v>
      </c>
      <c r="Q19" s="6">
        <v>29.942399999999999</v>
      </c>
      <c r="R19" s="6">
        <v>3.70784</v>
      </c>
      <c r="S19" s="6">
        <v>26.234559999999998</v>
      </c>
      <c r="T19" s="4">
        <v>172</v>
      </c>
      <c r="U19" s="3">
        <v>43326</v>
      </c>
      <c r="V19" s="4">
        <v>9999999999</v>
      </c>
      <c r="W19" s="5" t="s">
        <v>39</v>
      </c>
      <c r="X19" s="4" t="s">
        <v>45</v>
      </c>
      <c r="Y19" s="5" t="s">
        <v>46</v>
      </c>
      <c r="Z19" s="4" t="s">
        <v>54</v>
      </c>
      <c r="AA19" s="5" t="s">
        <v>55</v>
      </c>
      <c r="AB19" s="6">
        <v>0.29942399999999997</v>
      </c>
      <c r="AD19" s="7"/>
      <c r="AF19" s="7"/>
      <c r="AG19" s="7"/>
    </row>
    <row r="20" spans="1:33" x14ac:dyDescent="0.2">
      <c r="A20" s="11">
        <v>4894</v>
      </c>
      <c r="B20" s="12" t="s">
        <v>29</v>
      </c>
      <c r="C20" s="12">
        <v>43326</v>
      </c>
      <c r="D20" s="4">
        <v>175</v>
      </c>
      <c r="E20" s="5" t="s">
        <v>51</v>
      </c>
      <c r="F20" s="4" t="s">
        <v>93</v>
      </c>
      <c r="G20" s="5" t="s">
        <v>94</v>
      </c>
      <c r="H20" s="4" t="str">
        <f>"000037"</f>
        <v>000037</v>
      </c>
      <c r="I20" s="3">
        <v>42916</v>
      </c>
      <c r="J20" s="4" t="str">
        <f>"00014A"</f>
        <v>00014A</v>
      </c>
      <c r="K20" s="3">
        <v>42905</v>
      </c>
      <c r="L20" s="4" t="str">
        <f>"000022"</f>
        <v>000022</v>
      </c>
      <c r="M20" s="3">
        <v>42916</v>
      </c>
      <c r="N20" s="4">
        <v>17</v>
      </c>
      <c r="O20" s="4" t="str">
        <f>"005141"</f>
        <v>005141</v>
      </c>
      <c r="P20" s="3">
        <v>43325</v>
      </c>
      <c r="Q20" s="6">
        <v>6.2582500000000003</v>
      </c>
      <c r="R20" s="6">
        <v>0.78349999999999997</v>
      </c>
      <c r="S20" s="6">
        <v>5.4747500000000002</v>
      </c>
      <c r="T20" s="4">
        <v>172</v>
      </c>
      <c r="U20" s="3">
        <v>43326</v>
      </c>
      <c r="V20" s="4">
        <v>9999999999</v>
      </c>
      <c r="W20" s="5" t="s">
        <v>39</v>
      </c>
      <c r="X20" s="4" t="s">
        <v>45</v>
      </c>
      <c r="Y20" s="5" t="s">
        <v>46</v>
      </c>
      <c r="Z20" s="4" t="s">
        <v>54</v>
      </c>
      <c r="AA20" s="5" t="s">
        <v>55</v>
      </c>
      <c r="AB20" s="6">
        <v>6.2582499999999999E-2</v>
      </c>
      <c r="AD20" s="7"/>
      <c r="AF20" s="7"/>
      <c r="AG20" s="7"/>
    </row>
    <row r="21" spans="1:33" x14ac:dyDescent="0.2">
      <c r="A21" s="11">
        <v>4895</v>
      </c>
      <c r="B21" s="12" t="s">
        <v>29</v>
      </c>
      <c r="C21" s="12">
        <v>43326</v>
      </c>
      <c r="D21" s="4">
        <v>175</v>
      </c>
      <c r="E21" s="5" t="s">
        <v>51</v>
      </c>
      <c r="F21" s="4" t="s">
        <v>97</v>
      </c>
      <c r="G21" s="5" t="s">
        <v>98</v>
      </c>
      <c r="H21" s="4" t="str">
        <f>"000"</f>
        <v>000</v>
      </c>
      <c r="I21" s="3">
        <v>35</v>
      </c>
      <c r="J21" s="4" t="str">
        <f>"000"</f>
        <v>000</v>
      </c>
      <c r="K21" s="3">
        <v>13</v>
      </c>
      <c r="L21" s="4" t="str">
        <f>"000023"</f>
        <v>000023</v>
      </c>
      <c r="M21" s="3">
        <v>42916</v>
      </c>
      <c r="N21" s="4">
        <v>17</v>
      </c>
      <c r="O21" s="4" t="str">
        <f>"005142"</f>
        <v>005142</v>
      </c>
      <c r="P21" s="3">
        <v>43325</v>
      </c>
      <c r="Q21" s="6">
        <v>16.468669999999999</v>
      </c>
      <c r="R21" s="6">
        <v>2.1930700000000001</v>
      </c>
      <c r="S21" s="6">
        <v>14.275600000000001</v>
      </c>
      <c r="T21" s="4">
        <v>172</v>
      </c>
      <c r="U21" s="3">
        <v>43326</v>
      </c>
      <c r="V21" s="4">
        <v>9999999999</v>
      </c>
      <c r="W21" s="5" t="s">
        <v>39</v>
      </c>
      <c r="X21" s="4" t="s">
        <v>49</v>
      </c>
      <c r="Y21" s="5" t="s">
        <v>50</v>
      </c>
      <c r="Z21" s="4" t="s">
        <v>54</v>
      </c>
      <c r="AA21" s="5" t="s">
        <v>55</v>
      </c>
      <c r="AB21" s="6">
        <v>0.16468669999999999</v>
      </c>
      <c r="AD21" s="7"/>
      <c r="AF21" s="7"/>
      <c r="AG21" s="7"/>
    </row>
    <row r="22" spans="1:33" x14ac:dyDescent="0.2">
      <c r="A22" s="11">
        <v>4998</v>
      </c>
      <c r="B22" s="12" t="s">
        <v>29</v>
      </c>
      <c r="C22" s="12">
        <v>43330</v>
      </c>
      <c r="D22" s="4">
        <v>175</v>
      </c>
      <c r="E22" s="5" t="s">
        <v>51</v>
      </c>
      <c r="F22" s="4" t="s">
        <v>101</v>
      </c>
      <c r="G22" s="5" t="s">
        <v>102</v>
      </c>
      <c r="H22" s="4" t="str">
        <f>"000115"</f>
        <v>000115</v>
      </c>
      <c r="I22" s="3">
        <v>42806</v>
      </c>
      <c r="J22" s="4" t="str">
        <f>"000014"</f>
        <v>000014</v>
      </c>
      <c r="K22" s="3">
        <v>42824</v>
      </c>
      <c r="L22" s="4" t="str">
        <f>"000425"</f>
        <v>000425</v>
      </c>
      <c r="M22" s="3">
        <v>42825</v>
      </c>
      <c r="N22" s="4">
        <v>17</v>
      </c>
      <c r="O22" s="4" t="str">
        <f>"005188"</f>
        <v>005188</v>
      </c>
      <c r="P22" s="3">
        <v>43326</v>
      </c>
      <c r="Q22" s="6">
        <v>10.326650000000001</v>
      </c>
      <c r="R22" s="6">
        <v>1.2625900000000001</v>
      </c>
      <c r="S22" s="6">
        <v>9.0640599999999996</v>
      </c>
      <c r="T22" s="4">
        <v>174</v>
      </c>
      <c r="U22" s="3">
        <v>43330</v>
      </c>
      <c r="V22" s="4">
        <v>9845652652</v>
      </c>
      <c r="W22" s="5" t="s">
        <v>68</v>
      </c>
      <c r="X22" s="4" t="s">
        <v>30</v>
      </c>
      <c r="Y22" s="5" t="s">
        <v>31</v>
      </c>
      <c r="Z22" s="4" t="s">
        <v>52</v>
      </c>
      <c r="AA22" s="5" t="s">
        <v>53</v>
      </c>
      <c r="AB22" s="6">
        <v>0.10326650000000001</v>
      </c>
      <c r="AD22" s="7"/>
      <c r="AF22" s="7"/>
      <c r="AG22" s="7"/>
    </row>
    <row r="23" spans="1:33" x14ac:dyDescent="0.2">
      <c r="A23" s="11">
        <v>5333</v>
      </c>
      <c r="B23" s="12" t="s">
        <v>36</v>
      </c>
      <c r="C23" s="12">
        <v>43346</v>
      </c>
      <c r="D23" s="4">
        <v>175</v>
      </c>
      <c r="E23" s="5" t="s">
        <v>51</v>
      </c>
      <c r="F23" s="4" t="s">
        <v>103</v>
      </c>
      <c r="G23" s="5" t="s">
        <v>104</v>
      </c>
      <c r="H23" s="4" t="str">
        <f>"000002"</f>
        <v>000002</v>
      </c>
      <c r="I23" s="3">
        <v>42831</v>
      </c>
      <c r="J23" s="4" t="str">
        <f>"000016"</f>
        <v>000016</v>
      </c>
      <c r="K23" s="3">
        <v>42905</v>
      </c>
      <c r="L23" s="4" t="str">
        <f>"000014"</f>
        <v>000014</v>
      </c>
      <c r="M23" s="3">
        <v>42905</v>
      </c>
      <c r="N23" s="4">
        <v>17</v>
      </c>
      <c r="O23" s="4" t="str">
        <f>"005492"</f>
        <v>005492</v>
      </c>
      <c r="P23" s="3">
        <v>43340</v>
      </c>
      <c r="Q23" s="6">
        <v>19.98668</v>
      </c>
      <c r="R23" s="6">
        <v>2.5605199999999999</v>
      </c>
      <c r="S23" s="6">
        <v>17.426159999999999</v>
      </c>
      <c r="T23" s="4">
        <v>189</v>
      </c>
      <c r="U23" s="3">
        <v>43346</v>
      </c>
      <c r="V23" s="4">
        <v>9999999999</v>
      </c>
      <c r="W23" s="5" t="s">
        <v>39</v>
      </c>
      <c r="X23" s="4" t="s">
        <v>43</v>
      </c>
      <c r="Y23" s="5" t="s">
        <v>44</v>
      </c>
      <c r="Z23" s="4" t="s">
        <v>54</v>
      </c>
      <c r="AA23" s="5" t="s">
        <v>55</v>
      </c>
      <c r="AB23" s="6">
        <f t="shared" ref="AB23:AB35" si="0">Q23/100</f>
        <v>0.19986680000000001</v>
      </c>
      <c r="AD23" s="7"/>
      <c r="AF23" s="7"/>
      <c r="AG23" s="7"/>
    </row>
    <row r="24" spans="1:33" x14ac:dyDescent="0.2">
      <c r="A24" s="11">
        <v>6283</v>
      </c>
      <c r="B24" s="12" t="s">
        <v>105</v>
      </c>
      <c r="C24" s="12">
        <v>43385</v>
      </c>
      <c r="D24" s="4">
        <v>175</v>
      </c>
      <c r="E24" s="5" t="s">
        <v>51</v>
      </c>
      <c r="F24" s="4" t="s">
        <v>106</v>
      </c>
      <c r="G24" s="5" t="s">
        <v>107</v>
      </c>
      <c r="H24" s="4" t="str">
        <f>"000107"</f>
        <v>000107</v>
      </c>
      <c r="I24" s="3">
        <v>43129</v>
      </c>
      <c r="J24" s="4" t="str">
        <f>"000005"</f>
        <v>000005</v>
      </c>
      <c r="K24" s="3">
        <v>43198</v>
      </c>
      <c r="L24" s="4" t="str">
        <f>"000014"</f>
        <v>000014</v>
      </c>
      <c r="M24" s="3">
        <v>43199</v>
      </c>
      <c r="N24" s="4">
        <v>17</v>
      </c>
      <c r="O24" s="4" t="str">
        <f>"006281"</f>
        <v>006281</v>
      </c>
      <c r="P24" s="3">
        <v>43380</v>
      </c>
      <c r="Q24" s="6">
        <v>83.984189999999998</v>
      </c>
      <c r="R24" s="6">
        <v>7.0178500000000001</v>
      </c>
      <c r="S24" s="6">
        <v>76.966340000000002</v>
      </c>
      <c r="T24" s="4">
        <v>228</v>
      </c>
      <c r="U24" s="3">
        <v>43385</v>
      </c>
      <c r="V24" s="4">
        <v>9986072837</v>
      </c>
      <c r="W24" s="5" t="s">
        <v>108</v>
      </c>
      <c r="X24" s="4" t="s">
        <v>109</v>
      </c>
      <c r="Y24" s="5" t="s">
        <v>110</v>
      </c>
      <c r="Z24" s="4" t="s">
        <v>52</v>
      </c>
      <c r="AA24" s="5" t="s">
        <v>53</v>
      </c>
      <c r="AB24" s="6">
        <f t="shared" si="0"/>
        <v>0.83984190000000003</v>
      </c>
      <c r="AD24" s="7"/>
      <c r="AF24" s="7"/>
      <c r="AG24" s="7"/>
    </row>
    <row r="25" spans="1:33" x14ac:dyDescent="0.2">
      <c r="A25" s="11">
        <v>6284</v>
      </c>
      <c r="B25" s="12" t="s">
        <v>105</v>
      </c>
      <c r="C25" s="12">
        <v>43385</v>
      </c>
      <c r="D25" s="4">
        <v>175</v>
      </c>
      <c r="E25" s="5" t="s">
        <v>51</v>
      </c>
      <c r="F25" s="4" t="s">
        <v>106</v>
      </c>
      <c r="G25" s="5" t="s">
        <v>107</v>
      </c>
      <c r="H25" s="4" t="str">
        <f>"000107"</f>
        <v>000107</v>
      </c>
      <c r="I25" s="3">
        <v>43129</v>
      </c>
      <c r="J25" s="4" t="str">
        <f>"000005"</f>
        <v>000005</v>
      </c>
      <c r="K25" s="3">
        <v>43198</v>
      </c>
      <c r="L25" s="4" t="str">
        <f>"000014"</f>
        <v>000014</v>
      </c>
      <c r="M25" s="3">
        <v>43199</v>
      </c>
      <c r="N25" s="4">
        <v>17</v>
      </c>
      <c r="O25" s="4" t="str">
        <f>"006281"</f>
        <v>006281</v>
      </c>
      <c r="P25" s="3">
        <v>43380</v>
      </c>
      <c r="Q25" s="6">
        <v>83.984189999999998</v>
      </c>
      <c r="R25" s="6">
        <v>7.0178500000000001</v>
      </c>
      <c r="S25" s="6">
        <v>76.966340000000002</v>
      </c>
      <c r="T25" s="4">
        <v>228</v>
      </c>
      <c r="U25" s="3">
        <v>43385</v>
      </c>
      <c r="V25" s="4">
        <v>9986072837</v>
      </c>
      <c r="W25" s="5" t="s">
        <v>108</v>
      </c>
      <c r="X25" s="4" t="s">
        <v>109</v>
      </c>
      <c r="Y25" s="5" t="s">
        <v>110</v>
      </c>
      <c r="Z25" s="4" t="s">
        <v>52</v>
      </c>
      <c r="AA25" s="5" t="s">
        <v>53</v>
      </c>
      <c r="AB25" s="6">
        <f t="shared" si="0"/>
        <v>0.83984190000000003</v>
      </c>
      <c r="AD25" s="7"/>
      <c r="AF25" s="7"/>
      <c r="AG25" s="7"/>
    </row>
    <row r="26" spans="1:33" x14ac:dyDescent="0.2">
      <c r="A26" s="11">
        <v>6285</v>
      </c>
      <c r="B26" s="12" t="s">
        <v>105</v>
      </c>
      <c r="C26" s="12">
        <v>43385</v>
      </c>
      <c r="D26" s="4">
        <v>175</v>
      </c>
      <c r="E26" s="5" t="s">
        <v>51</v>
      </c>
      <c r="F26" s="4" t="s">
        <v>111</v>
      </c>
      <c r="G26" s="5" t="s">
        <v>112</v>
      </c>
      <c r="H26" s="4" t="str">
        <f>"000030"</f>
        <v>000030</v>
      </c>
      <c r="I26" s="3">
        <v>42412</v>
      </c>
      <c r="J26" s="4" t="str">
        <f>"0082"</f>
        <v>0082</v>
      </c>
      <c r="K26" s="3">
        <v>1</v>
      </c>
      <c r="L26" s="4" t="str">
        <f>"000360"</f>
        <v>000360</v>
      </c>
      <c r="M26" s="3">
        <v>42781</v>
      </c>
      <c r="N26" s="4">
        <v>16</v>
      </c>
      <c r="O26" s="4" t="str">
        <f>"006161"</f>
        <v>006161</v>
      </c>
      <c r="P26" s="3">
        <v>43377</v>
      </c>
      <c r="Q26" s="6">
        <v>9.4347899999999996</v>
      </c>
      <c r="R26" s="6">
        <v>1.1143099999999999</v>
      </c>
      <c r="S26" s="6">
        <v>8.3204799999999999</v>
      </c>
      <c r="T26" s="4">
        <v>231</v>
      </c>
      <c r="U26" s="3">
        <v>43385</v>
      </c>
      <c r="V26" s="4">
        <v>9999999999</v>
      </c>
      <c r="W26" s="5" t="s">
        <v>113</v>
      </c>
      <c r="X26" s="4" t="s">
        <v>41</v>
      </c>
      <c r="Y26" s="5" t="s">
        <v>40</v>
      </c>
      <c r="Z26" s="4" t="s">
        <v>52</v>
      </c>
      <c r="AA26" s="5" t="s">
        <v>53</v>
      </c>
      <c r="AB26" s="6">
        <f t="shared" si="0"/>
        <v>9.4347899999999998E-2</v>
      </c>
      <c r="AD26" s="7"/>
      <c r="AF26" s="7"/>
      <c r="AG26" s="7"/>
    </row>
    <row r="27" spans="1:33" x14ac:dyDescent="0.2">
      <c r="A27" s="11">
        <v>6286</v>
      </c>
      <c r="B27" s="12" t="s">
        <v>105</v>
      </c>
      <c r="C27" s="12">
        <v>43385</v>
      </c>
      <c r="D27" s="4">
        <v>175</v>
      </c>
      <c r="E27" s="5" t="s">
        <v>51</v>
      </c>
      <c r="F27" s="4" t="s">
        <v>114</v>
      </c>
      <c r="G27" s="5" t="s">
        <v>115</v>
      </c>
      <c r="H27" s="4" t="str">
        <f>"000104"</f>
        <v>000104</v>
      </c>
      <c r="I27" s="3">
        <v>43129</v>
      </c>
      <c r="J27" s="4" t="str">
        <f>"000032"</f>
        <v>000032</v>
      </c>
      <c r="K27" s="3">
        <v>43281</v>
      </c>
      <c r="L27" s="4" t="str">
        <f>"000090"</f>
        <v>000090</v>
      </c>
      <c r="M27" s="3">
        <v>43281</v>
      </c>
      <c r="N27" s="4">
        <v>17</v>
      </c>
      <c r="O27" s="4" t="str">
        <f>"006617"</f>
        <v>006617</v>
      </c>
      <c r="P27" s="3">
        <v>43384</v>
      </c>
      <c r="Q27" s="6">
        <v>85.181610000000006</v>
      </c>
      <c r="R27" s="6">
        <v>7.3511600000000001</v>
      </c>
      <c r="S27" s="6">
        <v>77.830449999999999</v>
      </c>
      <c r="T27" s="4">
        <v>234</v>
      </c>
      <c r="U27" s="3">
        <v>43385</v>
      </c>
      <c r="V27" s="4">
        <v>9986072837</v>
      </c>
      <c r="W27" s="5" t="s">
        <v>108</v>
      </c>
      <c r="X27" s="4" t="s">
        <v>109</v>
      </c>
      <c r="Y27" s="5" t="s">
        <v>110</v>
      </c>
      <c r="Z27" s="4" t="s">
        <v>52</v>
      </c>
      <c r="AA27" s="5" t="s">
        <v>53</v>
      </c>
      <c r="AB27" s="6">
        <f t="shared" si="0"/>
        <v>0.85181610000000008</v>
      </c>
      <c r="AD27" s="7"/>
      <c r="AF27" s="7"/>
      <c r="AG27" s="7"/>
    </row>
    <row r="28" spans="1:33" x14ac:dyDescent="0.2">
      <c r="A28" s="11">
        <v>6287</v>
      </c>
      <c r="B28" s="12" t="s">
        <v>105</v>
      </c>
      <c r="C28" s="12">
        <v>43385</v>
      </c>
      <c r="D28" s="4">
        <v>175</v>
      </c>
      <c r="E28" s="5" t="s">
        <v>51</v>
      </c>
      <c r="F28" s="4" t="s">
        <v>116</v>
      </c>
      <c r="G28" s="5" t="s">
        <v>117</v>
      </c>
      <c r="H28" s="4" t="str">
        <f>"000020"</f>
        <v>000020</v>
      </c>
      <c r="I28" s="3">
        <v>43167</v>
      </c>
      <c r="J28" s="4" t="str">
        <f>"000054"</f>
        <v>000054</v>
      </c>
      <c r="K28" s="3">
        <v>43472</v>
      </c>
      <c r="L28" s="4" t="str">
        <f>"000244"</f>
        <v>000244</v>
      </c>
      <c r="M28" s="3">
        <v>43472</v>
      </c>
      <c r="N28" s="4">
        <v>18</v>
      </c>
      <c r="O28" s="4" t="str">
        <f>""</f>
        <v/>
      </c>
      <c r="P28" s="3"/>
      <c r="Q28" s="6">
        <v>4.99</v>
      </c>
      <c r="R28" s="6">
        <v>0.499</v>
      </c>
      <c r="S28" s="6">
        <v>4.4909999999999997</v>
      </c>
      <c r="T28" s="4">
        <v>234</v>
      </c>
      <c r="U28" s="3">
        <v>43385</v>
      </c>
      <c r="V28" s="4">
        <v>9916557576</v>
      </c>
      <c r="W28" s="5" t="s">
        <v>118</v>
      </c>
      <c r="X28" s="4" t="s">
        <v>119</v>
      </c>
      <c r="Y28" s="5" t="s">
        <v>120</v>
      </c>
      <c r="Z28" s="4" t="s">
        <v>121</v>
      </c>
      <c r="AA28" s="5" t="s">
        <v>122</v>
      </c>
      <c r="AB28" s="6">
        <f t="shared" si="0"/>
        <v>4.99E-2</v>
      </c>
      <c r="AD28" s="7"/>
      <c r="AF28" s="7"/>
      <c r="AG28" s="7"/>
    </row>
    <row r="29" spans="1:33" x14ac:dyDescent="0.2">
      <c r="A29" s="11">
        <v>6649</v>
      </c>
      <c r="B29" s="12" t="s">
        <v>105</v>
      </c>
      <c r="C29" s="12">
        <v>43389</v>
      </c>
      <c r="D29" s="4">
        <v>175</v>
      </c>
      <c r="E29" s="5" t="s">
        <v>51</v>
      </c>
      <c r="F29" s="4" t="s">
        <v>123</v>
      </c>
      <c r="G29" s="5" t="s">
        <v>124</v>
      </c>
      <c r="H29" s="4" t="str">
        <f>"000022"</f>
        <v>000022</v>
      </c>
      <c r="I29" s="3">
        <v>42993</v>
      </c>
      <c r="J29" s="4" t="str">
        <f>"000034"</f>
        <v>000034</v>
      </c>
      <c r="K29" s="3">
        <v>43015</v>
      </c>
      <c r="L29" s="4" t="str">
        <f>"000039"</f>
        <v>000039</v>
      </c>
      <c r="M29" s="3">
        <v>43017</v>
      </c>
      <c r="N29" s="4">
        <v>17</v>
      </c>
      <c r="O29" s="4" t="str">
        <f>"006650"</f>
        <v>006650</v>
      </c>
      <c r="P29" s="3">
        <v>43385</v>
      </c>
      <c r="Q29" s="6">
        <v>49.918320000000001</v>
      </c>
      <c r="R29" s="6">
        <v>7.4379999999999997</v>
      </c>
      <c r="S29" s="6">
        <v>42.480319999999999</v>
      </c>
      <c r="T29" s="4">
        <v>239</v>
      </c>
      <c r="U29" s="3">
        <v>43389</v>
      </c>
      <c r="V29" s="4">
        <v>9448510301</v>
      </c>
      <c r="W29" s="5" t="s">
        <v>125</v>
      </c>
      <c r="X29" s="4" t="s">
        <v>45</v>
      </c>
      <c r="Y29" s="5" t="s">
        <v>46</v>
      </c>
      <c r="Z29" s="4" t="s">
        <v>56</v>
      </c>
      <c r="AA29" s="5" t="s">
        <v>57</v>
      </c>
      <c r="AB29" s="6">
        <f t="shared" si="0"/>
        <v>0.49918319999999999</v>
      </c>
      <c r="AD29" s="7"/>
      <c r="AF29" s="7"/>
      <c r="AG29" s="7"/>
    </row>
    <row r="30" spans="1:33" x14ac:dyDescent="0.2">
      <c r="A30" s="11">
        <v>6941</v>
      </c>
      <c r="B30" s="12" t="s">
        <v>105</v>
      </c>
      <c r="C30" s="12">
        <v>43402</v>
      </c>
      <c r="D30" s="4">
        <v>175</v>
      </c>
      <c r="E30" s="5" t="s">
        <v>51</v>
      </c>
      <c r="F30" s="4" t="s">
        <v>116</v>
      </c>
      <c r="G30" s="5" t="s">
        <v>117</v>
      </c>
      <c r="H30" s="4" t="str">
        <f>"000020"</f>
        <v>000020</v>
      </c>
      <c r="I30" s="3">
        <v>43167</v>
      </c>
      <c r="J30" s="4" t="str">
        <f>"000054"</f>
        <v>000054</v>
      </c>
      <c r="K30" s="3">
        <v>43472</v>
      </c>
      <c r="L30" s="4" t="str">
        <f>"000244"</f>
        <v>000244</v>
      </c>
      <c r="M30" s="3">
        <v>43472</v>
      </c>
      <c r="N30" s="4">
        <v>18</v>
      </c>
      <c r="O30" s="4" t="str">
        <f>""</f>
        <v/>
      </c>
      <c r="P30" s="3"/>
      <c r="Q30" s="6">
        <v>71.23</v>
      </c>
      <c r="R30" s="6">
        <v>7.4901</v>
      </c>
      <c r="S30" s="6">
        <v>63.739899999999999</v>
      </c>
      <c r="T30" s="4">
        <v>252</v>
      </c>
      <c r="U30" s="3">
        <v>43402</v>
      </c>
      <c r="V30" s="4">
        <v>9742767709</v>
      </c>
      <c r="W30" s="5" t="s">
        <v>126</v>
      </c>
      <c r="X30" s="4" t="s">
        <v>119</v>
      </c>
      <c r="Y30" s="5" t="s">
        <v>120</v>
      </c>
      <c r="Z30" s="4" t="s">
        <v>121</v>
      </c>
      <c r="AA30" s="5" t="s">
        <v>122</v>
      </c>
      <c r="AB30" s="6">
        <f t="shared" si="0"/>
        <v>0.71230000000000004</v>
      </c>
      <c r="AD30" s="7"/>
      <c r="AF30" s="7"/>
      <c r="AG30" s="7"/>
    </row>
    <row r="31" spans="1:33" x14ac:dyDescent="0.2">
      <c r="A31" s="11">
        <v>7419</v>
      </c>
      <c r="B31" s="12" t="s">
        <v>127</v>
      </c>
      <c r="C31" s="12">
        <v>43431</v>
      </c>
      <c r="D31" s="4">
        <v>175</v>
      </c>
      <c r="E31" s="5" t="s">
        <v>51</v>
      </c>
      <c r="F31" s="4" t="s">
        <v>128</v>
      </c>
      <c r="G31" s="5" t="s">
        <v>129</v>
      </c>
      <c r="H31" s="4" t="str">
        <f>"000004"</f>
        <v>000004</v>
      </c>
      <c r="I31" s="3">
        <v>43081</v>
      </c>
      <c r="J31" s="4" t="str">
        <f>"000050"</f>
        <v>000050</v>
      </c>
      <c r="K31" s="3">
        <v>43081</v>
      </c>
      <c r="L31" s="4" t="str">
        <f>"000050"</f>
        <v>000050</v>
      </c>
      <c r="M31" s="3">
        <v>43081</v>
      </c>
      <c r="N31" s="4">
        <v>18</v>
      </c>
      <c r="O31" s="4" t="str">
        <f>"007590"</f>
        <v>007590</v>
      </c>
      <c r="P31" s="3">
        <v>43431</v>
      </c>
      <c r="Q31" s="6">
        <v>99.873519999999999</v>
      </c>
      <c r="R31" s="6">
        <v>10.237069999999999</v>
      </c>
      <c r="S31" s="6">
        <v>89.636449999999996</v>
      </c>
      <c r="T31" s="4">
        <v>275</v>
      </c>
      <c r="U31" s="3">
        <v>43431</v>
      </c>
      <c r="V31" s="4">
        <v>9999999999</v>
      </c>
      <c r="W31" s="5" t="s">
        <v>39</v>
      </c>
      <c r="X31" s="4" t="s">
        <v>130</v>
      </c>
      <c r="Y31" s="5" t="s">
        <v>131</v>
      </c>
      <c r="Z31" s="4" t="s">
        <v>54</v>
      </c>
      <c r="AA31" s="5" t="s">
        <v>55</v>
      </c>
      <c r="AB31" s="6">
        <f t="shared" si="0"/>
        <v>0.99873520000000005</v>
      </c>
      <c r="AD31" s="7"/>
      <c r="AF31" s="7"/>
      <c r="AG31" s="7"/>
    </row>
    <row r="32" spans="1:33" x14ac:dyDescent="0.2">
      <c r="A32" s="11">
        <v>7806</v>
      </c>
      <c r="B32" s="12" t="s">
        <v>132</v>
      </c>
      <c r="C32" s="12">
        <v>43448</v>
      </c>
      <c r="D32" s="4">
        <v>175</v>
      </c>
      <c r="E32" s="5" t="s">
        <v>51</v>
      </c>
      <c r="F32" s="4" t="s">
        <v>133</v>
      </c>
      <c r="G32" s="5" t="s">
        <v>134</v>
      </c>
      <c r="H32" s="4" t="str">
        <f>"000117"</f>
        <v>000117</v>
      </c>
      <c r="I32" s="3">
        <v>42812</v>
      </c>
      <c r="J32" s="4" t="str">
        <f>"000134"</f>
        <v>000134</v>
      </c>
      <c r="K32" s="3">
        <v>42824</v>
      </c>
      <c r="L32" s="4" t="str">
        <f>"000392"</f>
        <v>000392</v>
      </c>
      <c r="M32" s="3">
        <v>42825</v>
      </c>
      <c r="N32" s="4">
        <v>17</v>
      </c>
      <c r="O32" s="4" t="str">
        <f>"007843"</f>
        <v>007843</v>
      </c>
      <c r="P32" s="3">
        <v>43444</v>
      </c>
      <c r="Q32" s="6">
        <v>25.840699999999998</v>
      </c>
      <c r="R32" s="6">
        <v>3.2090399999999999</v>
      </c>
      <c r="S32" s="6">
        <v>22.63166</v>
      </c>
      <c r="T32" s="4">
        <v>291</v>
      </c>
      <c r="U32" s="3">
        <v>43448</v>
      </c>
      <c r="V32" s="4">
        <v>9999999999</v>
      </c>
      <c r="W32" s="5" t="s">
        <v>135</v>
      </c>
      <c r="X32" s="4" t="s">
        <v>30</v>
      </c>
      <c r="Y32" s="5" t="s">
        <v>31</v>
      </c>
      <c r="Z32" s="4" t="s">
        <v>52</v>
      </c>
      <c r="AA32" s="5" t="s">
        <v>53</v>
      </c>
      <c r="AB32" s="6">
        <f t="shared" si="0"/>
        <v>0.258407</v>
      </c>
      <c r="AD32" s="7"/>
      <c r="AF32" s="7"/>
      <c r="AG32" s="7"/>
    </row>
    <row r="33" spans="1:33" x14ac:dyDescent="0.2">
      <c r="A33" s="11">
        <v>7807</v>
      </c>
      <c r="B33" s="12" t="s">
        <v>132</v>
      </c>
      <c r="C33" s="12">
        <v>43448</v>
      </c>
      <c r="D33" s="4">
        <v>175</v>
      </c>
      <c r="E33" s="5" t="s">
        <v>51</v>
      </c>
      <c r="F33" s="4" t="s">
        <v>136</v>
      </c>
      <c r="G33" s="5" t="s">
        <v>137</v>
      </c>
      <c r="H33" s="4" t="str">
        <f>"000118"</f>
        <v>000118</v>
      </c>
      <c r="I33" s="3">
        <v>42812</v>
      </c>
      <c r="J33" s="4" t="str">
        <f>"000135"</f>
        <v>000135</v>
      </c>
      <c r="K33" s="3">
        <v>42824</v>
      </c>
      <c r="L33" s="4" t="str">
        <f>"000393"</f>
        <v>000393</v>
      </c>
      <c r="M33" s="3">
        <v>42825</v>
      </c>
      <c r="N33" s="4">
        <v>17</v>
      </c>
      <c r="O33" s="4" t="str">
        <f>"007848"</f>
        <v>007848</v>
      </c>
      <c r="P33" s="3">
        <v>43444</v>
      </c>
      <c r="Q33" s="6">
        <v>20.656310000000001</v>
      </c>
      <c r="R33" s="6">
        <v>2.55722</v>
      </c>
      <c r="S33" s="6">
        <v>18.09909</v>
      </c>
      <c r="T33" s="4">
        <v>291</v>
      </c>
      <c r="U33" s="3">
        <v>43448</v>
      </c>
      <c r="V33" s="4">
        <v>9845600457</v>
      </c>
      <c r="W33" s="5" t="s">
        <v>135</v>
      </c>
      <c r="X33" s="4" t="s">
        <v>30</v>
      </c>
      <c r="Y33" s="5" t="s">
        <v>31</v>
      </c>
      <c r="Z33" s="4" t="s">
        <v>52</v>
      </c>
      <c r="AA33" s="5" t="s">
        <v>53</v>
      </c>
      <c r="AB33" s="6">
        <f t="shared" si="0"/>
        <v>0.2065631</v>
      </c>
      <c r="AD33" s="7"/>
      <c r="AF33" s="7"/>
      <c r="AG33" s="7"/>
    </row>
    <row r="34" spans="1:33" x14ac:dyDescent="0.2">
      <c r="A34" s="11">
        <v>7808</v>
      </c>
      <c r="B34" s="12" t="s">
        <v>132</v>
      </c>
      <c r="C34" s="12">
        <v>43448</v>
      </c>
      <c r="D34" s="4">
        <v>175</v>
      </c>
      <c r="E34" s="5" t="s">
        <v>51</v>
      </c>
      <c r="F34" s="4" t="s">
        <v>138</v>
      </c>
      <c r="G34" s="5" t="s">
        <v>139</v>
      </c>
      <c r="H34" s="4" t="str">
        <f>"000020"</f>
        <v>000020</v>
      </c>
      <c r="I34" s="3">
        <v>42409</v>
      </c>
      <c r="J34" s="4" t="str">
        <f>"000136"</f>
        <v>000136</v>
      </c>
      <c r="K34" s="3">
        <v>42824</v>
      </c>
      <c r="L34" s="4" t="str">
        <f>"000394"</f>
        <v>000394</v>
      </c>
      <c r="M34" s="3">
        <v>42825</v>
      </c>
      <c r="N34" s="4">
        <v>16</v>
      </c>
      <c r="O34" s="4" t="str">
        <f>"007849"</f>
        <v>007849</v>
      </c>
      <c r="P34" s="3">
        <v>43444</v>
      </c>
      <c r="Q34" s="6">
        <v>20.57461</v>
      </c>
      <c r="R34" s="6">
        <v>2.6421100000000002</v>
      </c>
      <c r="S34" s="6">
        <v>17.932500000000001</v>
      </c>
      <c r="T34" s="4">
        <v>291</v>
      </c>
      <c r="U34" s="3">
        <v>43448</v>
      </c>
      <c r="V34" s="4">
        <v>9845600457</v>
      </c>
      <c r="W34" s="5" t="s">
        <v>135</v>
      </c>
      <c r="X34" s="4" t="s">
        <v>30</v>
      </c>
      <c r="Y34" s="5" t="s">
        <v>31</v>
      </c>
      <c r="Z34" s="4" t="s">
        <v>52</v>
      </c>
      <c r="AA34" s="5" t="s">
        <v>53</v>
      </c>
      <c r="AB34" s="6">
        <f t="shared" si="0"/>
        <v>0.20574609999999999</v>
      </c>
      <c r="AD34" s="7"/>
      <c r="AF34" s="7"/>
      <c r="AG34" s="7"/>
    </row>
    <row r="35" spans="1:33" x14ac:dyDescent="0.2">
      <c r="A35" s="11">
        <v>7829</v>
      </c>
      <c r="B35" s="12" t="s">
        <v>132</v>
      </c>
      <c r="C35" s="12">
        <v>43449</v>
      </c>
      <c r="D35" s="4">
        <v>175</v>
      </c>
      <c r="E35" s="5" t="s">
        <v>51</v>
      </c>
      <c r="F35" s="4" t="s">
        <v>140</v>
      </c>
      <c r="G35" s="5" t="s">
        <v>141</v>
      </c>
      <c r="H35" s="4" t="str">
        <f>"000034"</f>
        <v>000034</v>
      </c>
      <c r="I35" s="3">
        <v>43302</v>
      </c>
      <c r="J35" s="4" t="str">
        <f>"000063"</f>
        <v>000063</v>
      </c>
      <c r="K35" s="3">
        <v>43398</v>
      </c>
      <c r="L35" s="4" t="str">
        <f>"000152"</f>
        <v>000152</v>
      </c>
      <c r="M35" s="3">
        <v>43398</v>
      </c>
      <c r="N35" s="4">
        <v>18</v>
      </c>
      <c r="O35" s="4" t="str">
        <f>"007669"</f>
        <v>007669</v>
      </c>
      <c r="P35" s="3">
        <v>43437</v>
      </c>
      <c r="Q35" s="6">
        <v>19.87968</v>
      </c>
      <c r="R35" s="6">
        <v>1.0904</v>
      </c>
      <c r="S35" s="6">
        <v>18.789280000000002</v>
      </c>
      <c r="T35" s="4">
        <v>293</v>
      </c>
      <c r="U35" s="3">
        <v>43449</v>
      </c>
      <c r="V35" s="4">
        <v>9999999999</v>
      </c>
      <c r="W35" s="5" t="s">
        <v>39</v>
      </c>
      <c r="X35" s="4" t="s">
        <v>119</v>
      </c>
      <c r="Y35" s="5" t="s">
        <v>120</v>
      </c>
      <c r="Z35" s="4" t="s">
        <v>52</v>
      </c>
      <c r="AA35" s="5" t="s">
        <v>53</v>
      </c>
      <c r="AB35" s="6">
        <f t="shared" si="0"/>
        <v>0.1987968</v>
      </c>
      <c r="AD35" s="7"/>
      <c r="AF35" s="7"/>
      <c r="AG35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2019-01-17T14:59:02Z</dcterms:modified>
</cp:coreProperties>
</file>