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" i="1" l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<sst xmlns="http://schemas.openxmlformats.org/spreadsheetml/2006/main" count="235" uniqueCount="113">
  <si>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</si>
  <si>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</si>
  <si>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</si>
  <si>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</si>
  <si>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</si>
  <si>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</si>
  <si>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</si>
  <si>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</si>
  <si>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</si>
  <si>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</si>
  <si>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</si>
  <si>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</si>
  <si>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</si>
  <si>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</si>
  <si>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</si>
  <si>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</si>
  <si>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</si>
  <si>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</si>
  <si>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</si>
  <si>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</si>
  <si>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</si>
  <si>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</si>
  <si>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</si>
  <si>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</si>
  <si>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</si>
  <si>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</si>
  <si>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</si>
  <si>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</si>
  <si>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</si>
  <si>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</si>
  <si>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</si>
  <si>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</si>
  <si>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</si>
  <si>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</si>
  <si>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</si>
  <si>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May</t>
  </si>
  <si>
    <t>September</t>
  </si>
  <si>
    <t>P3110</t>
  </si>
  <si>
    <t>14th Finance Commission Grant Works</t>
  </si>
  <si>
    <t>June</t>
  </si>
  <si>
    <t>P0190</t>
  </si>
  <si>
    <t>Works sanctioned by Hon Mayor</t>
  </si>
  <si>
    <t>ddo258</t>
  </si>
  <si>
    <t xml:space="preserve"> Executive Engineer Electrical South Zone</t>
  </si>
  <si>
    <t>ddo491</t>
  </si>
  <si>
    <t xml:space="preserve"> Assistant Executive Engineer J P Nagar South Zone</t>
  </si>
  <si>
    <t>Executive Engineer-1</t>
  </si>
  <si>
    <t>J P Nagara</t>
  </si>
  <si>
    <t>177-15-000002</t>
  </si>
  <si>
    <t>Maintenance of in Ward No 177 JP Nagara</t>
  </si>
  <si>
    <t>P R Arunkumar</t>
  </si>
  <si>
    <t>177-16-000013</t>
  </si>
  <si>
    <t>Improvements to road side drain at 7th main from 3rd Cross to 4th cross and 6th C main in 3rd phase J.P. Nagar in ward no. 177</t>
  </si>
  <si>
    <t>S L Harish</t>
  </si>
  <si>
    <t>177-16-000002</t>
  </si>
  <si>
    <t>Removal of Debris and Maintenance of Ward in JP Nagara ward no. 177.</t>
  </si>
  <si>
    <t>K Lokaraju (Venkateshwara Construction)</t>
  </si>
  <si>
    <t>177-16-000010</t>
  </si>
  <si>
    <t>Construction of culvert at 9th A main, 15th Cross Junction at J.P. Nagar 2nd phase in ward no. 177</t>
  </si>
  <si>
    <t>M Shivukumar</t>
  </si>
  <si>
    <t>177-17-000035</t>
  </si>
  <si>
    <t>Engagement of Gangman and Hiring of Troctor Tippers for maintenance of road side drains and other civil works in ward no 177</t>
  </si>
  <si>
    <t>M Manjunatha</t>
  </si>
  <si>
    <t>177-17-000044</t>
  </si>
  <si>
    <t>Providing pot hole filling in ward no 177</t>
  </si>
  <si>
    <t>M/s Venkateshwara Constructions (Prop: Sri Loka Raju)</t>
  </si>
  <si>
    <t>177-16-000001</t>
  </si>
  <si>
    <t>Operation and Maintenance of Street Lighting System in Ward No.177 Package S-7 of South Zone</t>
  </si>
  <si>
    <t>M/S Eshwari Electricals</t>
  </si>
  <si>
    <t>177-15-000010</t>
  </si>
  <si>
    <t>Providing Asphalting to roads from 9th cross to 15th cross in 3rd phase JP Nagara in ward no 177</t>
  </si>
  <si>
    <t>Velur Krishnappa Naidu Gopal</t>
  </si>
  <si>
    <t>177-17-000004</t>
  </si>
  <si>
    <t>Providing street light fittings and pathway park fittings etc in ward no 177 JP nagar</t>
  </si>
  <si>
    <t>177-17-000016</t>
  </si>
  <si>
    <t>Providing and maintenance of street light in ward no. 177</t>
  </si>
  <si>
    <t>Sreedhra (Himagiri Shree Electricals)</t>
  </si>
  <si>
    <t>177-16-000008</t>
  </si>
  <si>
    <t>Improvements to road side drain at 13th cross in J.P. Nagar 3rd phase in ward no. 177</t>
  </si>
  <si>
    <t>Ramakrishnaiah</t>
  </si>
  <si>
    <t>Engagement  of Gangman and Hiring of Troctor Tippers for maintenance of road side drains and other civil works in ward no 177</t>
  </si>
  <si>
    <t>177-17-000024</t>
  </si>
  <si>
    <t>Improvments to RSD Surrounding insfree school and 21st main  in J.P. Nagar 2nd phase in ward no. 177</t>
  </si>
  <si>
    <t>N Chethan Kumar</t>
  </si>
  <si>
    <t>177-17-000023</t>
  </si>
  <si>
    <t>Improvments to RSD at 5th cross marenahalli in J.P. Nagar 2nd phase in ward no. 177</t>
  </si>
  <si>
    <t>177-17-000025</t>
  </si>
  <si>
    <t>Improvements to RSD at 8th cross J.P. Nagar 2nd phase in ward no. 177</t>
  </si>
  <si>
    <t>October</t>
  </si>
  <si>
    <t>177-18-000007</t>
  </si>
  <si>
    <t>Providing LED Street lights to Dollors layout  surrounding area J P Nagar 4th Phase in ward no 177</t>
  </si>
  <si>
    <t>Executive Engineer - 1, KRIDL</t>
  </si>
  <si>
    <t>P3290</t>
  </si>
  <si>
    <t>14th Finance Commission Works - Providing Street Lights and Maintenance</t>
  </si>
  <si>
    <t>177-18-000006</t>
  </si>
  <si>
    <t>Providing LED Street lights to KSRTC Layout surrounding area  J P Nagar 2nd Phase in ward no 177</t>
  </si>
  <si>
    <t>Executive Engineer -1, KRIDL</t>
  </si>
  <si>
    <t>177-18-000005</t>
  </si>
  <si>
    <t>Providing LED Street lights to Shiva Balayogi Ashrama surrounding area J P Nagar 3rd Phase in ward no 177</t>
  </si>
  <si>
    <t>Executive Engineer -1 , KRIDL</t>
  </si>
  <si>
    <t>177-18-000008</t>
  </si>
  <si>
    <t>Providing LED Street lights to Marenahalli surrounding area J P Nagar 2nd Phase in ward no 177</t>
  </si>
  <si>
    <t>177-17-000006</t>
  </si>
  <si>
    <t>Improvements to roads drains and parks in  J P Nagar  area in ward no 177</t>
  </si>
  <si>
    <t>KRIDL</t>
  </si>
  <si>
    <t>P3111</t>
  </si>
  <si>
    <t>State Finance Commission Untied Grant Works</t>
  </si>
  <si>
    <t>December</t>
  </si>
  <si>
    <t>177-16-000005</t>
  </si>
  <si>
    <t>Drilling of borewells, pipe line and drinking water supply in ward no. 177</t>
  </si>
  <si>
    <t>Devaragudda Yellappa Lingaraju</t>
  </si>
  <si>
    <t>P1802</t>
  </si>
  <si>
    <t>Water Supply New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</si>
</sst>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4"/>
  <sheetViews>
    <sheetView tabSelected="1" workbookViewId="0">
      <selection activeCell="C1" sqref="C1"/>
    </sheetView>
  </sheetViews>
  <sheetFormatPr defaultRowHeight="12.75" x14ac:dyDescent="0.2"/>
  <cols>
    <col min="1" max="1" width="5.42578125" style="8" bestFit="1" customWidth="1"/>
    <col min="2" max="2" width="9.140625" style="8"/>
    <col min="3" max="3" width="9.5703125" style="8" bestFit="1" customWidth="1"/>
    <col min="4" max="4" width="9.140625" style="8"/>
    <col min="5" max="8" width="9.140625" style="9"/>
    <col min="9" max="9" width="9.140625" style="8"/>
    <col min="10" max="10" width="9.140625" style="7"/>
    <col min="11" max="20" width="9.140625" style="8"/>
    <col min="21" max="23" width="9.140625" style="10"/>
    <col min="24" max="26" width="9.140625" style="8"/>
    <col min="27" max="27" width="9.140625" style="7"/>
    <col min="28" max="28" width="9.140625" style="8"/>
    <col min="29" max="29" width="9.140625" style="7"/>
    <col min="30" max="30" width="9.140625" style="8"/>
    <col min="31" max="31" width="9.140625" style="7"/>
    <col min="32" max="33" width="9.140625" style="8"/>
    <col min="34" max="16384" width="9.140625" style="7"/>
  </cols>
  <sheetData>
    <row r="1" spans="1:33" ht="19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  <c r="AD1" s="7"/>
      <c r="AF1" s="7"/>
      <c r="AG1" s="7"/>
    </row>
    <row r="2" spans="1:33" x14ac:dyDescent="0.2">
      <c r="A2" s="11">
        <v>456</v>
      </c>
      <c r="B2" s="12" t="s">
        <v>28</v>
      </c>
      <c r="C2" s="12">
        <v>43200</v>
      </c>
      <c r="D2" s="4">
        <v>177</v>
      </c>
      <c r="E2" s="5" t="s">
        <v>47</v>
      </c>
      <c r="F2" s="4" t="s">
        <v>48</v>
      </c>
      <c r="G2" s="5" t="s">
        <v>49</v>
      </c>
      <c r="H2" s="4" t="str">
        <f>"000212"</f>
        <v>000212</v>
      </c>
      <c r="I2" s="3">
        <v>42073</v>
      </c>
      <c r="J2" s="4" t="str">
        <f>"000041"</f>
        <v>000041</v>
      </c>
      <c r="K2" s="3">
        <v>42564</v>
      </c>
      <c r="L2" s="4" t="str">
        <f>"000205"</f>
        <v>000205</v>
      </c>
      <c r="M2" s="3">
        <v>42580</v>
      </c>
      <c r="N2" s="4">
        <v>15</v>
      </c>
      <c r="O2" s="4" t="str">
        <f>"011042"</f>
        <v>011042</v>
      </c>
      <c r="P2" s="3">
        <v>43187</v>
      </c>
      <c r="Q2" s="6">
        <v>12.59371</v>
      </c>
      <c r="R2" s="6">
        <v>0.76819000000000004</v>
      </c>
      <c r="S2" s="6">
        <v>11.825519999999999</v>
      </c>
      <c r="T2" s="4">
        <v>9</v>
      </c>
      <c r="U2" s="3">
        <v>43200</v>
      </c>
      <c r="V2" s="4">
        <v>9448369097</v>
      </c>
      <c r="W2" s="5" t="s">
        <v>50</v>
      </c>
      <c r="X2" s="4" t="s">
        <v>30</v>
      </c>
      <c r="Y2" s="5" t="s">
        <v>31</v>
      </c>
      <c r="Z2" s="4" t="s">
        <v>44</v>
      </c>
      <c r="AA2" s="5" t="s">
        <v>45</v>
      </c>
      <c r="AB2" s="6">
        <v>0.1259371</v>
      </c>
      <c r="AD2" s="7"/>
      <c r="AF2" s="7"/>
      <c r="AG2" s="7"/>
    </row>
    <row r="3" spans="1:33" x14ac:dyDescent="0.2">
      <c r="A3" s="11">
        <v>457</v>
      </c>
      <c r="B3" s="12" t="s">
        <v>28</v>
      </c>
      <c r="C3" s="12">
        <v>43200</v>
      </c>
      <c r="D3" s="4">
        <v>177</v>
      </c>
      <c r="E3" s="5" t="s">
        <v>47</v>
      </c>
      <c r="F3" s="4" t="s">
        <v>51</v>
      </c>
      <c r="G3" s="5" t="s">
        <v>52</v>
      </c>
      <c r="H3" s="4" t="str">
        <f>"000069"</f>
        <v>000069</v>
      </c>
      <c r="I3" s="3">
        <v>42439</v>
      </c>
      <c r="J3" s="4" t="str">
        <f>"000070"</f>
        <v>000070</v>
      </c>
      <c r="K3" s="3">
        <v>42554</v>
      </c>
      <c r="L3" s="4" t="str">
        <f>"000213"</f>
        <v>000213</v>
      </c>
      <c r="M3" s="3">
        <v>42580</v>
      </c>
      <c r="N3" s="4">
        <v>16</v>
      </c>
      <c r="O3" s="4" t="str">
        <f>"011043"</f>
        <v>011043</v>
      </c>
      <c r="P3" s="3">
        <v>43187</v>
      </c>
      <c r="Q3" s="6">
        <v>16.787459999999999</v>
      </c>
      <c r="R3" s="6">
        <v>2.0787100000000001</v>
      </c>
      <c r="S3" s="6">
        <v>14.70875</v>
      </c>
      <c r="T3" s="4">
        <v>9</v>
      </c>
      <c r="U3" s="3">
        <v>43200</v>
      </c>
      <c r="V3" s="4">
        <v>9844423696</v>
      </c>
      <c r="W3" s="5" t="s">
        <v>53</v>
      </c>
      <c r="X3" s="4" t="s">
        <v>30</v>
      </c>
      <c r="Y3" s="5" t="s">
        <v>31</v>
      </c>
      <c r="Z3" s="4" t="s">
        <v>44</v>
      </c>
      <c r="AA3" s="5" t="s">
        <v>45</v>
      </c>
      <c r="AB3" s="6">
        <v>0.16787459999999998</v>
      </c>
      <c r="AD3" s="7"/>
      <c r="AF3" s="7"/>
      <c r="AG3" s="7"/>
    </row>
    <row r="4" spans="1:33" x14ac:dyDescent="0.2">
      <c r="A4" s="11">
        <v>458</v>
      </c>
      <c r="B4" s="12" t="s">
        <v>28</v>
      </c>
      <c r="C4" s="12">
        <v>43200</v>
      </c>
      <c r="D4" s="4">
        <v>177</v>
      </c>
      <c r="E4" s="5" t="s">
        <v>47</v>
      </c>
      <c r="F4" s="4" t="s">
        <v>54</v>
      </c>
      <c r="G4" s="5" t="s">
        <v>55</v>
      </c>
      <c r="H4" s="4" t="str">
        <f>"000075"</f>
        <v>000075</v>
      </c>
      <c r="I4" s="3">
        <v>42384</v>
      </c>
      <c r="J4" s="4" t="str">
        <f>"000133"</f>
        <v>000133</v>
      </c>
      <c r="K4" s="3">
        <v>42811</v>
      </c>
      <c r="L4" s="4" t="str">
        <f>"000512"</f>
        <v>000512</v>
      </c>
      <c r="M4" s="3">
        <v>42814</v>
      </c>
      <c r="N4" s="4">
        <v>16</v>
      </c>
      <c r="O4" s="4" t="str">
        <f>"001872"</f>
        <v>001872</v>
      </c>
      <c r="P4" s="3">
        <v>43245</v>
      </c>
      <c r="Q4" s="6">
        <v>4.3366100000000003</v>
      </c>
      <c r="R4" s="6">
        <v>0.13442000000000001</v>
      </c>
      <c r="S4" s="6">
        <v>4.2021899999999999</v>
      </c>
      <c r="T4" s="4">
        <v>10</v>
      </c>
      <c r="U4" s="3">
        <v>43200</v>
      </c>
      <c r="V4" s="4">
        <v>9036794382</v>
      </c>
      <c r="W4" s="5" t="s">
        <v>56</v>
      </c>
      <c r="X4" s="4" t="s">
        <v>30</v>
      </c>
      <c r="Y4" s="5" t="s">
        <v>31</v>
      </c>
      <c r="Z4" s="4" t="s">
        <v>44</v>
      </c>
      <c r="AA4" s="5" t="s">
        <v>45</v>
      </c>
      <c r="AB4" s="6">
        <v>4.3366100000000005E-2</v>
      </c>
      <c r="AD4" s="7"/>
      <c r="AF4" s="7"/>
      <c r="AG4" s="7"/>
    </row>
    <row r="5" spans="1:33" x14ac:dyDescent="0.2">
      <c r="A5" s="11">
        <v>1582</v>
      </c>
      <c r="B5" s="12" t="s">
        <v>35</v>
      </c>
      <c r="C5" s="12">
        <v>43251</v>
      </c>
      <c r="D5" s="4">
        <v>177</v>
      </c>
      <c r="E5" s="5" t="s">
        <v>47</v>
      </c>
      <c r="F5" s="4" t="s">
        <v>57</v>
      </c>
      <c r="G5" s="5" t="s">
        <v>58</v>
      </c>
      <c r="H5" s="4" t="str">
        <f>"000068"</f>
        <v>000068</v>
      </c>
      <c r="I5" s="3">
        <v>42073</v>
      </c>
      <c r="J5" s="4" t="str">
        <f>"000075"</f>
        <v>000075</v>
      </c>
      <c r="K5" s="3">
        <v>42611</v>
      </c>
      <c r="L5" s="4" t="str">
        <f>"000227"</f>
        <v>000227</v>
      </c>
      <c r="M5" s="3">
        <v>42611</v>
      </c>
      <c r="N5" s="4">
        <v>16</v>
      </c>
      <c r="O5" s="4" t="str">
        <f>"001953"</f>
        <v>001953</v>
      </c>
      <c r="P5" s="3">
        <v>43246</v>
      </c>
      <c r="Q5" s="6">
        <v>0.99785999999999997</v>
      </c>
      <c r="R5" s="6">
        <v>9.3509999999999996E-2</v>
      </c>
      <c r="S5" s="6">
        <v>0.90434999999999999</v>
      </c>
      <c r="T5" s="4">
        <v>67</v>
      </c>
      <c r="U5" s="3">
        <v>43251</v>
      </c>
      <c r="V5" s="4">
        <v>9844107709</v>
      </c>
      <c r="W5" s="5" t="s">
        <v>59</v>
      </c>
      <c r="X5" s="4" t="s">
        <v>30</v>
      </c>
      <c r="Y5" s="5" t="s">
        <v>31</v>
      </c>
      <c r="Z5" s="4" t="s">
        <v>44</v>
      </c>
      <c r="AA5" s="5" t="s">
        <v>45</v>
      </c>
      <c r="AB5" s="6">
        <v>9.9785999999999989E-3</v>
      </c>
      <c r="AD5" s="7"/>
      <c r="AF5" s="7"/>
      <c r="AG5" s="7"/>
    </row>
    <row r="6" spans="1:33" x14ac:dyDescent="0.2">
      <c r="A6" s="11">
        <v>1694</v>
      </c>
      <c r="B6" s="12" t="s">
        <v>39</v>
      </c>
      <c r="C6" s="12">
        <v>43252</v>
      </c>
      <c r="D6" s="4">
        <v>177</v>
      </c>
      <c r="E6" s="5" t="s">
        <v>47</v>
      </c>
      <c r="F6" s="4" t="s">
        <v>54</v>
      </c>
      <c r="G6" s="5" t="s">
        <v>55</v>
      </c>
      <c r="H6" s="4" t="str">
        <f>"000075"</f>
        <v>000075</v>
      </c>
      <c r="I6" s="3">
        <v>42384</v>
      </c>
      <c r="J6" s="4" t="str">
        <f>"000133"</f>
        <v>000133</v>
      </c>
      <c r="K6" s="3">
        <v>42811</v>
      </c>
      <c r="L6" s="4" t="str">
        <f>"000512"</f>
        <v>000512</v>
      </c>
      <c r="M6" s="3">
        <v>42814</v>
      </c>
      <c r="N6" s="4">
        <v>16</v>
      </c>
      <c r="O6" s="4" t="str">
        <f>"001872"</f>
        <v>001872</v>
      </c>
      <c r="P6" s="3">
        <v>43245</v>
      </c>
      <c r="Q6" s="6">
        <v>3.5958999999999999</v>
      </c>
      <c r="R6" s="6">
        <v>0.11147</v>
      </c>
      <c r="S6" s="6">
        <v>3.4844300000000001</v>
      </c>
      <c r="T6" s="4">
        <v>65</v>
      </c>
      <c r="U6" s="3">
        <v>43252</v>
      </c>
      <c r="V6" s="4">
        <v>9036794382</v>
      </c>
      <c r="W6" s="5" t="s">
        <v>56</v>
      </c>
      <c r="X6" s="4" t="s">
        <v>30</v>
      </c>
      <c r="Y6" s="5" t="s">
        <v>31</v>
      </c>
      <c r="Z6" s="4" t="s">
        <v>44</v>
      </c>
      <c r="AA6" s="5" t="s">
        <v>45</v>
      </c>
      <c r="AB6" s="6">
        <v>3.5958999999999998E-2</v>
      </c>
      <c r="AD6" s="7"/>
      <c r="AF6" s="7"/>
      <c r="AG6" s="7"/>
    </row>
    <row r="7" spans="1:33" x14ac:dyDescent="0.2">
      <c r="A7" s="11">
        <v>2755</v>
      </c>
      <c r="B7" s="12" t="s">
        <v>39</v>
      </c>
      <c r="C7" s="12">
        <v>43278</v>
      </c>
      <c r="D7" s="4">
        <v>177</v>
      </c>
      <c r="E7" s="5" t="s">
        <v>47</v>
      </c>
      <c r="F7" s="4" t="s">
        <v>60</v>
      </c>
      <c r="G7" s="5" t="s">
        <v>61</v>
      </c>
      <c r="H7" s="4" t="str">
        <f>"000125"</f>
        <v>000125</v>
      </c>
      <c r="I7" s="3">
        <v>42865</v>
      </c>
      <c r="J7" s="4" t="str">
        <f>"000005"</f>
        <v>000005</v>
      </c>
      <c r="K7" s="3">
        <v>43236</v>
      </c>
      <c r="L7" s="4" t="str">
        <f>"000019"</f>
        <v>000019</v>
      </c>
      <c r="M7" s="3">
        <v>43253</v>
      </c>
      <c r="N7" s="4">
        <v>17</v>
      </c>
      <c r="O7" s="4" t="str">
        <f>"003045"</f>
        <v>003045</v>
      </c>
      <c r="P7" s="3">
        <v>43277</v>
      </c>
      <c r="Q7" s="6">
        <v>3.7593000000000001</v>
      </c>
      <c r="R7" s="6">
        <v>7.8960000000000002E-2</v>
      </c>
      <c r="S7" s="6">
        <v>3.6803400000000002</v>
      </c>
      <c r="T7" s="4">
        <v>102</v>
      </c>
      <c r="U7" s="3">
        <v>43278</v>
      </c>
      <c r="V7" s="4">
        <v>9448048401</v>
      </c>
      <c r="W7" s="5" t="s">
        <v>62</v>
      </c>
      <c r="X7" s="4" t="s">
        <v>37</v>
      </c>
      <c r="Y7" s="5" t="s">
        <v>38</v>
      </c>
      <c r="Z7" s="4" t="s">
        <v>44</v>
      </c>
      <c r="AA7" s="5" t="s">
        <v>45</v>
      </c>
      <c r="AB7" s="6">
        <v>3.7593000000000001E-2</v>
      </c>
      <c r="AD7" s="7"/>
      <c r="AF7" s="7"/>
      <c r="AG7" s="7"/>
    </row>
    <row r="8" spans="1:33" x14ac:dyDescent="0.2">
      <c r="A8" s="11">
        <v>2955</v>
      </c>
      <c r="B8" s="12" t="s">
        <v>32</v>
      </c>
      <c r="C8" s="12">
        <v>43283</v>
      </c>
      <c r="D8" s="4">
        <v>177</v>
      </c>
      <c r="E8" s="5" t="s">
        <v>47</v>
      </c>
      <c r="F8" s="4" t="s">
        <v>63</v>
      </c>
      <c r="G8" s="5" t="s">
        <v>64</v>
      </c>
      <c r="H8" s="4" t="str">
        <f>"000096"</f>
        <v>000096</v>
      </c>
      <c r="I8" s="3">
        <v>43185</v>
      </c>
      <c r="J8" s="4" t="str">
        <f>"000004"</f>
        <v>000004</v>
      </c>
      <c r="K8" s="3">
        <v>43236</v>
      </c>
      <c r="L8" s="4" t="str">
        <f>"000018"</f>
        <v>000018</v>
      </c>
      <c r="M8" s="3">
        <v>43253</v>
      </c>
      <c r="N8" s="4">
        <v>17</v>
      </c>
      <c r="O8" s="4" t="str">
        <f>"003196"</f>
        <v>003196</v>
      </c>
      <c r="P8" s="3">
        <v>43281</v>
      </c>
      <c r="Q8" s="6">
        <v>4.9769800000000002</v>
      </c>
      <c r="R8" s="6">
        <v>0.58545000000000003</v>
      </c>
      <c r="S8" s="6">
        <v>4.3915300000000004</v>
      </c>
      <c r="T8" s="4">
        <v>109</v>
      </c>
      <c r="U8" s="3">
        <v>43283</v>
      </c>
      <c r="V8" s="4">
        <v>9036794382</v>
      </c>
      <c r="W8" s="5" t="s">
        <v>65</v>
      </c>
      <c r="X8" s="4" t="s">
        <v>30</v>
      </c>
      <c r="Y8" s="5" t="s">
        <v>31</v>
      </c>
      <c r="Z8" s="4" t="s">
        <v>44</v>
      </c>
      <c r="AA8" s="5" t="s">
        <v>45</v>
      </c>
      <c r="AB8" s="6">
        <v>4.9769800000000003E-2</v>
      </c>
      <c r="AD8" s="7"/>
      <c r="AF8" s="7"/>
      <c r="AG8" s="7"/>
    </row>
    <row r="9" spans="1:33" x14ac:dyDescent="0.2">
      <c r="A9" s="11">
        <v>3618</v>
      </c>
      <c r="B9" s="12" t="s">
        <v>32</v>
      </c>
      <c r="C9" s="12">
        <v>43299</v>
      </c>
      <c r="D9" s="4">
        <v>177</v>
      </c>
      <c r="E9" s="5" t="s">
        <v>47</v>
      </c>
      <c r="F9" s="4" t="s">
        <v>66</v>
      </c>
      <c r="G9" s="5" t="s">
        <v>67</v>
      </c>
      <c r="H9" s="4" t="str">
        <f>"000024"</f>
        <v>000024</v>
      </c>
      <c r="I9" s="3">
        <v>42934</v>
      </c>
      <c r="J9" s="4" t="str">
        <f>"000124"</f>
        <v>000124</v>
      </c>
      <c r="K9" s="3">
        <v>43180</v>
      </c>
      <c r="L9" s="4" t="str">
        <f>"000125"</f>
        <v>000125</v>
      </c>
      <c r="M9" s="3">
        <v>43180</v>
      </c>
      <c r="N9" s="4">
        <v>16</v>
      </c>
      <c r="O9" s="4" t="str">
        <f>"004028"</f>
        <v>004028</v>
      </c>
      <c r="P9" s="3">
        <v>43300</v>
      </c>
      <c r="Q9" s="6">
        <v>15.657120000000001</v>
      </c>
      <c r="R9" s="6">
        <v>1.22865</v>
      </c>
      <c r="S9" s="6">
        <v>14.428470000000001</v>
      </c>
      <c r="T9" s="4">
        <v>127</v>
      </c>
      <c r="U9" s="3">
        <v>43299</v>
      </c>
      <c r="V9" s="4">
        <v>0</v>
      </c>
      <c r="W9" s="5" t="s">
        <v>68</v>
      </c>
      <c r="X9" s="4" t="s">
        <v>33</v>
      </c>
      <c r="Y9" s="5" t="s">
        <v>34</v>
      </c>
      <c r="Z9" s="4" t="s">
        <v>42</v>
      </c>
      <c r="AA9" s="5" t="s">
        <v>43</v>
      </c>
      <c r="AB9" s="6">
        <v>0.15657120000000002</v>
      </c>
      <c r="AD9" s="7"/>
      <c r="AF9" s="7"/>
      <c r="AG9" s="7"/>
    </row>
    <row r="10" spans="1:33" x14ac:dyDescent="0.2">
      <c r="A10" s="11">
        <v>3619</v>
      </c>
      <c r="B10" s="12" t="s">
        <v>32</v>
      </c>
      <c r="C10" s="12">
        <v>43299</v>
      </c>
      <c r="D10" s="4">
        <v>177</v>
      </c>
      <c r="E10" s="5" t="s">
        <v>47</v>
      </c>
      <c r="F10" s="4" t="s">
        <v>69</v>
      </c>
      <c r="G10" s="5" t="s">
        <v>70</v>
      </c>
      <c r="H10" s="4" t="str">
        <f>"000081"</f>
        <v>000081</v>
      </c>
      <c r="I10" s="3">
        <v>42047</v>
      </c>
      <c r="J10" s="4" t="str">
        <f>"000021"</f>
        <v>000021</v>
      </c>
      <c r="K10" s="3">
        <v>42735</v>
      </c>
      <c r="L10" s="4" t="str">
        <f>"000477"</f>
        <v>000477</v>
      </c>
      <c r="M10" s="3">
        <v>42754</v>
      </c>
      <c r="N10" s="4">
        <v>15</v>
      </c>
      <c r="O10" s="4" t="str">
        <f>"003850"</f>
        <v>003850</v>
      </c>
      <c r="P10" s="3">
        <v>43297</v>
      </c>
      <c r="Q10" s="6">
        <v>46.896850000000001</v>
      </c>
      <c r="R10" s="6">
        <v>6.0566199999999997</v>
      </c>
      <c r="S10" s="6">
        <v>40.840229999999998</v>
      </c>
      <c r="T10" s="4">
        <v>128</v>
      </c>
      <c r="U10" s="3">
        <v>43299</v>
      </c>
      <c r="V10" s="4">
        <v>8956324587</v>
      </c>
      <c r="W10" s="5" t="s">
        <v>71</v>
      </c>
      <c r="X10" s="4" t="s">
        <v>30</v>
      </c>
      <c r="Y10" s="5" t="s">
        <v>31</v>
      </c>
      <c r="Z10" s="4" t="s">
        <v>44</v>
      </c>
      <c r="AA10" s="5" t="s">
        <v>45</v>
      </c>
      <c r="AB10" s="6">
        <v>0.46896850000000001</v>
      </c>
      <c r="AD10" s="7"/>
      <c r="AF10" s="7"/>
      <c r="AG10" s="7"/>
    </row>
    <row r="11" spans="1:33" x14ac:dyDescent="0.2">
      <c r="A11" s="11">
        <v>3794</v>
      </c>
      <c r="B11" s="12" t="s">
        <v>32</v>
      </c>
      <c r="C11" s="12">
        <v>43301</v>
      </c>
      <c r="D11" s="4">
        <v>177</v>
      </c>
      <c r="E11" s="5" t="s">
        <v>47</v>
      </c>
      <c r="F11" s="4" t="s">
        <v>66</v>
      </c>
      <c r="G11" s="5" t="s">
        <v>67</v>
      </c>
      <c r="H11" s="4" t="str">
        <f>"000024"</f>
        <v>000024</v>
      </c>
      <c r="I11" s="3">
        <v>42934</v>
      </c>
      <c r="J11" s="4" t="str">
        <f>"000124"</f>
        <v>000124</v>
      </c>
      <c r="K11" s="3">
        <v>43180</v>
      </c>
      <c r="L11" s="4" t="str">
        <f>"000125"</f>
        <v>000125</v>
      </c>
      <c r="M11" s="3">
        <v>43180</v>
      </c>
      <c r="N11" s="4">
        <v>16</v>
      </c>
      <c r="O11" s="4" t="str">
        <f>"004028"</f>
        <v>004028</v>
      </c>
      <c r="P11" s="3">
        <v>43300</v>
      </c>
      <c r="Q11" s="6">
        <v>4.7928300000000004</v>
      </c>
      <c r="R11" s="6">
        <v>0.43030000000000002</v>
      </c>
      <c r="S11" s="6">
        <v>4.3625299999999996</v>
      </c>
      <c r="T11" s="4">
        <v>134</v>
      </c>
      <c r="U11" s="3">
        <v>43301</v>
      </c>
      <c r="V11" s="4">
        <v>0</v>
      </c>
      <c r="W11" s="5" t="s">
        <v>68</v>
      </c>
      <c r="X11" s="4" t="s">
        <v>33</v>
      </c>
      <c r="Y11" s="5" t="s">
        <v>34</v>
      </c>
      <c r="Z11" s="4" t="s">
        <v>42</v>
      </c>
      <c r="AA11" s="5" t="s">
        <v>43</v>
      </c>
      <c r="AB11" s="6">
        <v>4.7928300000000007E-2</v>
      </c>
      <c r="AD11" s="7"/>
      <c r="AF11" s="7"/>
      <c r="AG11" s="7"/>
    </row>
    <row r="12" spans="1:33" x14ac:dyDescent="0.2">
      <c r="A12" s="11">
        <v>4025</v>
      </c>
      <c r="B12" s="12" t="s">
        <v>32</v>
      </c>
      <c r="C12" s="12">
        <v>43307</v>
      </c>
      <c r="D12" s="4">
        <v>177</v>
      </c>
      <c r="E12" s="5" t="s">
        <v>47</v>
      </c>
      <c r="F12" s="4" t="s">
        <v>72</v>
      </c>
      <c r="G12" s="5" t="s">
        <v>73</v>
      </c>
      <c r="H12" s="4" t="str">
        <f>"000100"</f>
        <v>000100</v>
      </c>
      <c r="I12" s="3">
        <v>42762</v>
      </c>
      <c r="J12" s="4" t="str">
        <f>"000006"</f>
        <v>000006</v>
      </c>
      <c r="K12" s="3">
        <v>42853</v>
      </c>
      <c r="L12" s="4" t="str">
        <f>"000027"</f>
        <v>000027</v>
      </c>
      <c r="M12" s="3">
        <v>42867</v>
      </c>
      <c r="N12" s="4">
        <v>17</v>
      </c>
      <c r="O12" s="4" t="str">
        <f>"003984"</f>
        <v>003984</v>
      </c>
      <c r="P12" s="3">
        <v>43300</v>
      </c>
      <c r="Q12" s="6">
        <v>48.96584</v>
      </c>
      <c r="R12" s="6">
        <v>7.1490200000000002</v>
      </c>
      <c r="S12" s="6">
        <v>41.81682</v>
      </c>
      <c r="T12" s="4">
        <v>142</v>
      </c>
      <c r="U12" s="3">
        <v>43307</v>
      </c>
      <c r="V12" s="4">
        <v>0</v>
      </c>
      <c r="W12" s="5" t="s">
        <v>46</v>
      </c>
      <c r="X12" s="4" t="s">
        <v>40</v>
      </c>
      <c r="Y12" s="5" t="s">
        <v>41</v>
      </c>
      <c r="Z12" s="4" t="s">
        <v>42</v>
      </c>
      <c r="AA12" s="5" t="s">
        <v>43</v>
      </c>
      <c r="AB12" s="6">
        <v>0.48965839999999999</v>
      </c>
      <c r="AD12" s="7"/>
      <c r="AF12" s="7"/>
      <c r="AG12" s="7"/>
    </row>
    <row r="13" spans="1:33" x14ac:dyDescent="0.2">
      <c r="A13" s="11">
        <v>4026</v>
      </c>
      <c r="B13" s="12" t="s">
        <v>32</v>
      </c>
      <c r="C13" s="12">
        <v>43307</v>
      </c>
      <c r="D13" s="4">
        <v>177</v>
      </c>
      <c r="E13" s="5" t="s">
        <v>47</v>
      </c>
      <c r="F13" s="4" t="s">
        <v>74</v>
      </c>
      <c r="G13" s="5" t="s">
        <v>75</v>
      </c>
      <c r="H13" s="4" t="str">
        <f>"000012"</f>
        <v>000012</v>
      </c>
      <c r="I13" s="3">
        <v>42836</v>
      </c>
      <c r="J13" s="4" t="str">
        <f>"000014"</f>
        <v>000014</v>
      </c>
      <c r="K13" s="3">
        <v>42871</v>
      </c>
      <c r="L13" s="4" t="str">
        <f>"000064"</f>
        <v>000064</v>
      </c>
      <c r="M13" s="3">
        <v>42871</v>
      </c>
      <c r="N13" s="4">
        <v>17</v>
      </c>
      <c r="O13" s="4" t="str">
        <f>"003989"</f>
        <v>003989</v>
      </c>
      <c r="P13" s="3">
        <v>43300</v>
      </c>
      <c r="Q13" s="6">
        <v>3.12602</v>
      </c>
      <c r="R13" s="6">
        <v>0.22194</v>
      </c>
      <c r="S13" s="6">
        <v>2.90408</v>
      </c>
      <c r="T13" s="4">
        <v>142</v>
      </c>
      <c r="U13" s="3">
        <v>43307</v>
      </c>
      <c r="V13" s="4">
        <v>0</v>
      </c>
      <c r="W13" s="5" t="s">
        <v>76</v>
      </c>
      <c r="X13" s="4" t="s">
        <v>30</v>
      </c>
      <c r="Y13" s="5" t="s">
        <v>31</v>
      </c>
      <c r="Z13" s="4" t="s">
        <v>42</v>
      </c>
      <c r="AA13" s="5" t="s">
        <v>43</v>
      </c>
      <c r="AB13" s="6">
        <v>3.1260200000000002E-2</v>
      </c>
      <c r="AD13" s="7"/>
      <c r="AF13" s="7"/>
      <c r="AG13" s="7"/>
    </row>
    <row r="14" spans="1:33" x14ac:dyDescent="0.2">
      <c r="A14" s="11">
        <v>4897</v>
      </c>
      <c r="B14" s="12" t="s">
        <v>29</v>
      </c>
      <c r="C14" s="12">
        <v>43326</v>
      </c>
      <c r="D14" s="4">
        <v>177</v>
      </c>
      <c r="E14" s="5" t="s">
        <v>47</v>
      </c>
      <c r="F14" s="4" t="s">
        <v>77</v>
      </c>
      <c r="G14" s="5" t="s">
        <v>78</v>
      </c>
      <c r="H14" s="4" t="str">
        <f>"000020"</f>
        <v>000020</v>
      </c>
      <c r="I14" s="3">
        <v>42524</v>
      </c>
      <c r="J14" s="4" t="str">
        <f>"000004"</f>
        <v>000004</v>
      </c>
      <c r="K14" s="3">
        <v>42993</v>
      </c>
      <c r="L14" s="4" t="str">
        <f>"000023"</f>
        <v>000023</v>
      </c>
      <c r="M14" s="3">
        <v>43033</v>
      </c>
      <c r="N14" s="4">
        <v>16</v>
      </c>
      <c r="O14" s="4" t="str">
        <f>""</f>
        <v/>
      </c>
      <c r="P14" s="3"/>
      <c r="Q14" s="6">
        <v>19.65832</v>
      </c>
      <c r="R14" s="6">
        <v>1.55223</v>
      </c>
      <c r="S14" s="6">
        <v>18.106089999999998</v>
      </c>
      <c r="T14" s="4">
        <v>170</v>
      </c>
      <c r="U14" s="3">
        <v>43326</v>
      </c>
      <c r="V14" s="4">
        <v>9481452900</v>
      </c>
      <c r="W14" s="5" t="s">
        <v>79</v>
      </c>
      <c r="X14" s="4" t="s">
        <v>30</v>
      </c>
      <c r="Y14" s="5" t="s">
        <v>31</v>
      </c>
      <c r="Z14" s="4" t="s">
        <v>44</v>
      </c>
      <c r="AA14" s="5" t="s">
        <v>45</v>
      </c>
      <c r="AB14" s="6">
        <v>0.19658319999999999</v>
      </c>
      <c r="AD14" s="7"/>
      <c r="AF14" s="7"/>
      <c r="AG14" s="7"/>
    </row>
    <row r="15" spans="1:33" x14ac:dyDescent="0.2">
      <c r="A15" s="11">
        <v>5335</v>
      </c>
      <c r="B15" s="12" t="s">
        <v>36</v>
      </c>
      <c r="C15" s="12">
        <v>43346</v>
      </c>
      <c r="D15" s="4">
        <v>177</v>
      </c>
      <c r="E15" s="5" t="s">
        <v>47</v>
      </c>
      <c r="F15" s="4" t="s">
        <v>60</v>
      </c>
      <c r="G15" s="5" t="s">
        <v>80</v>
      </c>
      <c r="H15" s="4" t="str">
        <f>"000125"</f>
        <v>000125</v>
      </c>
      <c r="I15" s="3">
        <v>42865</v>
      </c>
      <c r="J15" s="4" t="str">
        <f>"000019"</f>
        <v>000019</v>
      </c>
      <c r="K15" s="3">
        <v>43290</v>
      </c>
      <c r="L15" s="4" t="str">
        <f>"000059"</f>
        <v>000059</v>
      </c>
      <c r="M15" s="3">
        <v>43318</v>
      </c>
      <c r="N15" s="4">
        <v>17</v>
      </c>
      <c r="O15" s="4" t="str">
        <f>"005574"</f>
        <v>005574</v>
      </c>
      <c r="P15" s="3">
        <v>43343</v>
      </c>
      <c r="Q15" s="6">
        <v>1.7134499999999999</v>
      </c>
      <c r="R15" s="6">
        <v>3.5970000000000002E-2</v>
      </c>
      <c r="S15" s="6">
        <v>1.6774800000000001</v>
      </c>
      <c r="T15" s="4">
        <v>186</v>
      </c>
      <c r="U15" s="3">
        <v>43346</v>
      </c>
      <c r="V15" s="4">
        <v>9448048401</v>
      </c>
      <c r="W15" s="5" t="s">
        <v>62</v>
      </c>
      <c r="X15" s="4" t="s">
        <v>37</v>
      </c>
      <c r="Y15" s="5" t="s">
        <v>38</v>
      </c>
      <c r="Z15" s="4" t="s">
        <v>44</v>
      </c>
      <c r="AA15" s="5" t="s">
        <v>45</v>
      </c>
      <c r="AB15" s="6">
        <f t="shared" ref="AB15:AB24" si="0">Q15/100</f>
        <v>1.71345E-2</v>
      </c>
      <c r="AD15" s="7"/>
      <c r="AF15" s="7"/>
      <c r="AG15" s="7"/>
    </row>
    <row r="16" spans="1:33" x14ac:dyDescent="0.2">
      <c r="A16" s="11">
        <v>5752</v>
      </c>
      <c r="B16" s="12" t="s">
        <v>36</v>
      </c>
      <c r="C16" s="12">
        <v>43370</v>
      </c>
      <c r="D16" s="4">
        <v>177</v>
      </c>
      <c r="E16" s="5" t="s">
        <v>47</v>
      </c>
      <c r="F16" s="4" t="s">
        <v>81</v>
      </c>
      <c r="G16" s="5" t="s">
        <v>82</v>
      </c>
      <c r="H16" s="4" t="str">
        <f>"000085"</f>
        <v>000085</v>
      </c>
      <c r="I16" s="3">
        <v>42807</v>
      </c>
      <c r="J16" s="4" t="str">
        <f>"000009"</f>
        <v>000009</v>
      </c>
      <c r="K16" s="3">
        <v>42853</v>
      </c>
      <c r="L16" s="4" t="str">
        <f>"000005"</f>
        <v>000005</v>
      </c>
      <c r="M16" s="3">
        <v>42853</v>
      </c>
      <c r="N16" s="4">
        <v>17</v>
      </c>
      <c r="O16" s="4" t="str">
        <f>"005878"</f>
        <v>005878</v>
      </c>
      <c r="P16" s="3">
        <v>43367</v>
      </c>
      <c r="Q16" s="6">
        <v>9.72804</v>
      </c>
      <c r="R16" s="6">
        <v>0.73858000000000001</v>
      </c>
      <c r="S16" s="6">
        <v>8.9894599999999993</v>
      </c>
      <c r="T16" s="4">
        <v>217</v>
      </c>
      <c r="U16" s="3">
        <v>43370</v>
      </c>
      <c r="V16" s="4">
        <v>9448021479</v>
      </c>
      <c r="W16" s="5" t="s">
        <v>83</v>
      </c>
      <c r="X16" s="4" t="s">
        <v>30</v>
      </c>
      <c r="Y16" s="5" t="s">
        <v>31</v>
      </c>
      <c r="Z16" s="4" t="s">
        <v>44</v>
      </c>
      <c r="AA16" s="5" t="s">
        <v>45</v>
      </c>
      <c r="AB16" s="6">
        <f t="shared" si="0"/>
        <v>9.7280400000000003E-2</v>
      </c>
      <c r="AD16" s="7"/>
      <c r="AF16" s="7"/>
      <c r="AG16" s="7"/>
    </row>
    <row r="17" spans="1:33" x14ac:dyDescent="0.2">
      <c r="A17" s="11">
        <v>5753</v>
      </c>
      <c r="B17" s="12" t="s">
        <v>36</v>
      </c>
      <c r="C17" s="12">
        <v>43370</v>
      </c>
      <c r="D17" s="4">
        <v>177</v>
      </c>
      <c r="E17" s="5" t="s">
        <v>47</v>
      </c>
      <c r="F17" s="4" t="s">
        <v>84</v>
      </c>
      <c r="G17" s="5" t="s">
        <v>85</v>
      </c>
      <c r="H17" s="4" t="str">
        <f>"000084"</f>
        <v>000084</v>
      </c>
      <c r="I17" s="3">
        <v>42807</v>
      </c>
      <c r="J17" s="4" t="str">
        <f>"000008"</f>
        <v>000008</v>
      </c>
      <c r="K17" s="3">
        <v>42853</v>
      </c>
      <c r="L17" s="4" t="str">
        <f>"000006"</f>
        <v>000006</v>
      </c>
      <c r="M17" s="3">
        <v>42853</v>
      </c>
      <c r="N17" s="4">
        <v>17</v>
      </c>
      <c r="O17" s="4" t="str">
        <f>"005880"</f>
        <v>005880</v>
      </c>
      <c r="P17" s="3">
        <v>43367</v>
      </c>
      <c r="Q17" s="6">
        <v>14.61992</v>
      </c>
      <c r="R17" s="6">
        <v>1.09768</v>
      </c>
      <c r="S17" s="6">
        <v>13.52224</v>
      </c>
      <c r="T17" s="4">
        <v>217</v>
      </c>
      <c r="U17" s="3">
        <v>43370</v>
      </c>
      <c r="V17" s="4">
        <v>9448021479</v>
      </c>
      <c r="W17" s="5" t="s">
        <v>83</v>
      </c>
      <c r="X17" s="4" t="s">
        <v>30</v>
      </c>
      <c r="Y17" s="5" t="s">
        <v>31</v>
      </c>
      <c r="Z17" s="4" t="s">
        <v>44</v>
      </c>
      <c r="AA17" s="5" t="s">
        <v>45</v>
      </c>
      <c r="AB17" s="6">
        <f t="shared" si="0"/>
        <v>0.1461992</v>
      </c>
      <c r="AD17" s="7"/>
      <c r="AF17" s="7"/>
      <c r="AG17" s="7"/>
    </row>
    <row r="18" spans="1:33" x14ac:dyDescent="0.2">
      <c r="A18" s="11">
        <v>5754</v>
      </c>
      <c r="B18" s="12" t="s">
        <v>36</v>
      </c>
      <c r="C18" s="12">
        <v>43370</v>
      </c>
      <c r="D18" s="4">
        <v>177</v>
      </c>
      <c r="E18" s="5" t="s">
        <v>47</v>
      </c>
      <c r="F18" s="4" t="s">
        <v>86</v>
      </c>
      <c r="G18" s="5" t="s">
        <v>87</v>
      </c>
      <c r="H18" s="4" t="str">
        <f>"000065"</f>
        <v>000065</v>
      </c>
      <c r="I18" s="3">
        <v>42807</v>
      </c>
      <c r="J18" s="4" t="str">
        <f>"000007"</f>
        <v>000007</v>
      </c>
      <c r="K18" s="3">
        <v>42853</v>
      </c>
      <c r="L18" s="4" t="str">
        <f>"000007"</f>
        <v>000007</v>
      </c>
      <c r="M18" s="3">
        <v>42853</v>
      </c>
      <c r="N18" s="4">
        <v>17</v>
      </c>
      <c r="O18" s="4" t="str">
        <f>"005883"</f>
        <v>005883</v>
      </c>
      <c r="P18" s="3">
        <v>43367</v>
      </c>
      <c r="Q18" s="6">
        <v>9.7158800000000003</v>
      </c>
      <c r="R18" s="6">
        <v>0.71697999999999995</v>
      </c>
      <c r="S18" s="6">
        <v>8.9989000000000008</v>
      </c>
      <c r="T18" s="4">
        <v>217</v>
      </c>
      <c r="U18" s="3">
        <v>43370</v>
      </c>
      <c r="V18" s="4">
        <v>9902067334</v>
      </c>
      <c r="W18" s="5" t="s">
        <v>83</v>
      </c>
      <c r="X18" s="4" t="s">
        <v>30</v>
      </c>
      <c r="Y18" s="5" t="s">
        <v>31</v>
      </c>
      <c r="Z18" s="4" t="s">
        <v>44</v>
      </c>
      <c r="AA18" s="5" t="s">
        <v>45</v>
      </c>
      <c r="AB18" s="6">
        <f t="shared" si="0"/>
        <v>9.7158800000000003E-2</v>
      </c>
      <c r="AD18" s="7"/>
      <c r="AF18" s="7"/>
      <c r="AG18" s="7"/>
    </row>
    <row r="19" spans="1:33" x14ac:dyDescent="0.2">
      <c r="A19" s="11">
        <v>6787</v>
      </c>
      <c r="B19" s="12" t="s">
        <v>88</v>
      </c>
      <c r="C19" s="12">
        <v>43390</v>
      </c>
      <c r="D19" s="4">
        <v>177</v>
      </c>
      <c r="E19" s="5" t="s">
        <v>47</v>
      </c>
      <c r="F19" s="4" t="s">
        <v>89</v>
      </c>
      <c r="G19" s="5" t="s">
        <v>90</v>
      </c>
      <c r="H19" s="4" t="str">
        <f>"000048"</f>
        <v>000048</v>
      </c>
      <c r="I19" s="3">
        <v>43309</v>
      </c>
      <c r="J19" s="4" t="str">
        <f>"000095"</f>
        <v>000095</v>
      </c>
      <c r="K19" s="3">
        <v>43368</v>
      </c>
      <c r="L19" s="4" t="str">
        <f>"000097"</f>
        <v>000097</v>
      </c>
      <c r="M19" s="3">
        <v>43368</v>
      </c>
      <c r="N19" s="4">
        <v>18</v>
      </c>
      <c r="O19" s="4" t="str">
        <f>"006832"</f>
        <v>006832</v>
      </c>
      <c r="P19" s="3">
        <v>43389</v>
      </c>
      <c r="Q19" s="6">
        <v>24.994409999999998</v>
      </c>
      <c r="R19" s="6">
        <v>2.6494</v>
      </c>
      <c r="S19" s="6">
        <v>22.345009999999998</v>
      </c>
      <c r="T19" s="4">
        <v>245</v>
      </c>
      <c r="U19" s="3">
        <v>43390</v>
      </c>
      <c r="V19" s="4">
        <v>0</v>
      </c>
      <c r="W19" s="5" t="s">
        <v>91</v>
      </c>
      <c r="X19" s="4" t="s">
        <v>92</v>
      </c>
      <c r="Y19" s="5" t="s">
        <v>93</v>
      </c>
      <c r="Z19" s="4" t="s">
        <v>42</v>
      </c>
      <c r="AA19" s="5" t="s">
        <v>43</v>
      </c>
      <c r="AB19" s="6">
        <f t="shared" si="0"/>
        <v>0.24994409999999997</v>
      </c>
      <c r="AD19" s="7"/>
      <c r="AF19" s="7"/>
      <c r="AG19" s="7"/>
    </row>
    <row r="20" spans="1:33" x14ac:dyDescent="0.2">
      <c r="A20" s="11">
        <v>6788</v>
      </c>
      <c r="B20" s="12" t="s">
        <v>88</v>
      </c>
      <c r="C20" s="12">
        <v>43390</v>
      </c>
      <c r="D20" s="4">
        <v>177</v>
      </c>
      <c r="E20" s="5" t="s">
        <v>47</v>
      </c>
      <c r="F20" s="4" t="s">
        <v>94</v>
      </c>
      <c r="G20" s="5" t="s">
        <v>95</v>
      </c>
      <c r="H20" s="4" t="str">
        <f>"000050"</f>
        <v>000050</v>
      </c>
      <c r="I20" s="3">
        <v>43309</v>
      </c>
      <c r="J20" s="4" t="str">
        <f>"000099"</f>
        <v>000099</v>
      </c>
      <c r="K20" s="3">
        <v>43368</v>
      </c>
      <c r="L20" s="4" t="str">
        <f>"000104"</f>
        <v>000104</v>
      </c>
      <c r="M20" s="3">
        <v>43368</v>
      </c>
      <c r="N20" s="4">
        <v>18</v>
      </c>
      <c r="O20" s="4" t="str">
        <f>"006833"</f>
        <v>006833</v>
      </c>
      <c r="P20" s="3">
        <v>43389</v>
      </c>
      <c r="Q20" s="6">
        <v>24.905059999999999</v>
      </c>
      <c r="R20" s="6">
        <v>2.6399400000000002</v>
      </c>
      <c r="S20" s="6">
        <v>22.26512</v>
      </c>
      <c r="T20" s="4">
        <v>245</v>
      </c>
      <c r="U20" s="3">
        <v>43390</v>
      </c>
      <c r="V20" s="4">
        <v>0</v>
      </c>
      <c r="W20" s="5" t="s">
        <v>96</v>
      </c>
      <c r="X20" s="4" t="s">
        <v>92</v>
      </c>
      <c r="Y20" s="5" t="s">
        <v>93</v>
      </c>
      <c r="Z20" s="4" t="s">
        <v>42</v>
      </c>
      <c r="AA20" s="5" t="s">
        <v>43</v>
      </c>
      <c r="AB20" s="6">
        <f t="shared" si="0"/>
        <v>0.24905059999999998</v>
      </c>
      <c r="AD20" s="7"/>
      <c r="AF20" s="7"/>
      <c r="AG20" s="7"/>
    </row>
    <row r="21" spans="1:33" x14ac:dyDescent="0.2">
      <c r="A21" s="11">
        <v>6789</v>
      </c>
      <c r="B21" s="12" t="s">
        <v>88</v>
      </c>
      <c r="C21" s="12">
        <v>43390</v>
      </c>
      <c r="D21" s="4">
        <v>177</v>
      </c>
      <c r="E21" s="5" t="s">
        <v>47</v>
      </c>
      <c r="F21" s="4" t="s">
        <v>97</v>
      </c>
      <c r="G21" s="5" t="s">
        <v>98</v>
      </c>
      <c r="H21" s="4" t="str">
        <f>"000049"</f>
        <v>000049</v>
      </c>
      <c r="I21" s="3">
        <v>43309</v>
      </c>
      <c r="J21" s="4" t="str">
        <f>"000102"</f>
        <v>000102</v>
      </c>
      <c r="K21" s="3">
        <v>43368</v>
      </c>
      <c r="L21" s="4" t="str">
        <f>"000101"</f>
        <v>000101</v>
      </c>
      <c r="M21" s="3">
        <v>43368</v>
      </c>
      <c r="N21" s="4">
        <v>18</v>
      </c>
      <c r="O21" s="4" t="str">
        <f>"006843"</f>
        <v>006843</v>
      </c>
      <c r="P21" s="3">
        <v>43389</v>
      </c>
      <c r="Q21" s="6">
        <v>24.996079999999999</v>
      </c>
      <c r="R21" s="6">
        <v>2.6495899999999999</v>
      </c>
      <c r="S21" s="6">
        <v>22.346489999999999</v>
      </c>
      <c r="T21" s="4">
        <v>245</v>
      </c>
      <c r="U21" s="3">
        <v>43390</v>
      </c>
      <c r="V21" s="4">
        <v>0</v>
      </c>
      <c r="W21" s="5" t="s">
        <v>99</v>
      </c>
      <c r="X21" s="4" t="s">
        <v>92</v>
      </c>
      <c r="Y21" s="5" t="s">
        <v>93</v>
      </c>
      <c r="Z21" s="4" t="s">
        <v>42</v>
      </c>
      <c r="AA21" s="5" t="s">
        <v>43</v>
      </c>
      <c r="AB21" s="6">
        <f t="shared" si="0"/>
        <v>0.24996079999999998</v>
      </c>
      <c r="AD21" s="7"/>
      <c r="AF21" s="7"/>
      <c r="AG21" s="7"/>
    </row>
    <row r="22" spans="1:33" x14ac:dyDescent="0.2">
      <c r="A22" s="11">
        <v>6790</v>
      </c>
      <c r="B22" s="12" t="s">
        <v>88</v>
      </c>
      <c r="C22" s="12">
        <v>43390</v>
      </c>
      <c r="D22" s="4">
        <v>177</v>
      </c>
      <c r="E22" s="5" t="s">
        <v>47</v>
      </c>
      <c r="F22" s="4" t="s">
        <v>100</v>
      </c>
      <c r="G22" s="5" t="s">
        <v>101</v>
      </c>
      <c r="H22" s="4" t="str">
        <f>"000047"</f>
        <v>000047</v>
      </c>
      <c r="I22" s="3">
        <v>43309</v>
      </c>
      <c r="J22" s="4" t="str">
        <f>"000094"</f>
        <v>000094</v>
      </c>
      <c r="K22" s="3">
        <v>43368</v>
      </c>
      <c r="L22" s="4" t="str">
        <f>"000096"</f>
        <v>000096</v>
      </c>
      <c r="M22" s="3">
        <v>43368</v>
      </c>
      <c r="N22" s="4">
        <v>18</v>
      </c>
      <c r="O22" s="4" t="str">
        <f>"006849"</f>
        <v>006849</v>
      </c>
      <c r="P22" s="3">
        <v>43389</v>
      </c>
      <c r="Q22" s="6">
        <v>24.983889999999999</v>
      </c>
      <c r="R22" s="6">
        <v>2.6482899999999998</v>
      </c>
      <c r="S22" s="6">
        <v>22.335599999999999</v>
      </c>
      <c r="T22" s="4">
        <v>245</v>
      </c>
      <c r="U22" s="3">
        <v>43390</v>
      </c>
      <c r="V22" s="4">
        <v>0</v>
      </c>
      <c r="W22" s="5" t="s">
        <v>99</v>
      </c>
      <c r="X22" s="4" t="s">
        <v>92</v>
      </c>
      <c r="Y22" s="5" t="s">
        <v>93</v>
      </c>
      <c r="Z22" s="4" t="s">
        <v>42</v>
      </c>
      <c r="AA22" s="5" t="s">
        <v>43</v>
      </c>
      <c r="AB22" s="6">
        <f t="shared" si="0"/>
        <v>0.24983889999999997</v>
      </c>
      <c r="AD22" s="7"/>
      <c r="AF22" s="7"/>
      <c r="AG22" s="7"/>
    </row>
    <row r="23" spans="1:33" x14ac:dyDescent="0.2">
      <c r="A23" s="11">
        <v>7118</v>
      </c>
      <c r="B23" s="12" t="s">
        <v>88</v>
      </c>
      <c r="C23" s="12">
        <v>43404</v>
      </c>
      <c r="D23" s="4">
        <v>177</v>
      </c>
      <c r="E23" s="5" t="s">
        <v>47</v>
      </c>
      <c r="F23" s="4" t="s">
        <v>102</v>
      </c>
      <c r="G23" s="5" t="s">
        <v>103</v>
      </c>
      <c r="H23" s="4" t="str">
        <f>"000056"</f>
        <v>000056</v>
      </c>
      <c r="I23" s="3">
        <v>43081</v>
      </c>
      <c r="J23" s="4" t="str">
        <f>"000027"</f>
        <v>000027</v>
      </c>
      <c r="K23" s="3">
        <v>43350</v>
      </c>
      <c r="L23" s="4" t="str">
        <f>"000079"</f>
        <v>000079</v>
      </c>
      <c r="M23" s="3">
        <v>43371</v>
      </c>
      <c r="N23" s="4">
        <v>17</v>
      </c>
      <c r="O23" s="4" t="str">
        <f>"007093"</f>
        <v>007093</v>
      </c>
      <c r="P23" s="3">
        <v>43402</v>
      </c>
      <c r="Q23" s="6">
        <v>99.602209999999999</v>
      </c>
      <c r="R23" s="6">
        <v>11.36619</v>
      </c>
      <c r="S23" s="6">
        <v>88.236019999999996</v>
      </c>
      <c r="T23" s="4">
        <v>258</v>
      </c>
      <c r="U23" s="3">
        <v>43404</v>
      </c>
      <c r="V23" s="4">
        <v>9448021479</v>
      </c>
      <c r="W23" s="5" t="s">
        <v>104</v>
      </c>
      <c r="X23" s="4" t="s">
        <v>105</v>
      </c>
      <c r="Y23" s="5" t="s">
        <v>106</v>
      </c>
      <c r="Z23" s="4" t="s">
        <v>44</v>
      </c>
      <c r="AA23" s="5" t="s">
        <v>45</v>
      </c>
      <c r="AB23" s="6">
        <f t="shared" si="0"/>
        <v>0.99602210000000002</v>
      </c>
      <c r="AD23" s="7"/>
      <c r="AF23" s="7"/>
      <c r="AG23" s="7"/>
    </row>
    <row r="24" spans="1:33" x14ac:dyDescent="0.2">
      <c r="A24" s="11">
        <v>7933</v>
      </c>
      <c r="B24" s="12" t="s">
        <v>107</v>
      </c>
      <c r="C24" s="12">
        <v>43454</v>
      </c>
      <c r="D24" s="4">
        <v>177</v>
      </c>
      <c r="E24" s="5" t="s">
        <v>47</v>
      </c>
      <c r="F24" s="4" t="s">
        <v>108</v>
      </c>
      <c r="G24" s="5" t="s">
        <v>109</v>
      </c>
      <c r="H24" s="4" t="str">
        <f>"000022"</f>
        <v>000022</v>
      </c>
      <c r="I24" s="3">
        <v>42889</v>
      </c>
      <c r="J24" s="4" t="str">
        <f>"000026"</f>
        <v>000026</v>
      </c>
      <c r="K24" s="3">
        <v>43157</v>
      </c>
      <c r="L24" s="4" t="str">
        <f>"000099"</f>
        <v>000099</v>
      </c>
      <c r="M24" s="3">
        <v>43190</v>
      </c>
      <c r="N24" s="4">
        <v>16</v>
      </c>
      <c r="O24" s="4" t="str">
        <f>"007996"</f>
        <v>007996</v>
      </c>
      <c r="P24" s="3">
        <v>43448</v>
      </c>
      <c r="Q24" s="6">
        <v>22.134399999999999</v>
      </c>
      <c r="R24" s="6">
        <v>1.6532100000000001</v>
      </c>
      <c r="S24" s="6">
        <v>20.481190000000002</v>
      </c>
      <c r="T24" s="4">
        <v>298</v>
      </c>
      <c r="U24" s="3">
        <v>43454</v>
      </c>
      <c r="V24" s="4">
        <v>9856326598</v>
      </c>
      <c r="W24" s="5" t="s">
        <v>110</v>
      </c>
      <c r="X24" s="4" t="s">
        <v>111</v>
      </c>
      <c r="Y24" s="5" t="s">
        <v>112</v>
      </c>
      <c r="Z24" s="4" t="s">
        <v>44</v>
      </c>
      <c r="AA24" s="5" t="s">
        <v>45</v>
      </c>
      <c r="AB24" s="6">
        <f t="shared" si="0"/>
        <v>0.22134399999999999</v>
      </c>
      <c r="AD24" s="7"/>
      <c r="AF24" s="7"/>
      <c r="AG24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2019-01-08T07:19:18Z</cp:lastPrinted>
  <dcterms:created xsi:type="dcterms:W3CDTF">2019-01-08T05:01:28Z</dcterms:created>
  <dcterms:modified xsi:type="dcterms:W3CDTF">2019-01-17T14:59:50Z</dcterms:modified>
</cp:coreProperties>
</file>