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8" i="1" l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<sst xmlns="http://schemas.openxmlformats.org/spreadsheetml/2006/main" count="181" uniqueCount="100">
  <si>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</si>
  <si>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</si>
  <si>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</si>
  <si>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</si>
  <si>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</si>
  <si>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</si>
  <si>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</si>
  <si>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</si>
  <si>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</si>
  <si>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</si>
  <si>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</si>
  <si>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</si>
  <si>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</si>
  <si>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</si>
  <si>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</si>
  <si>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</si>
  <si>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</si>
  <si>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</si>
  <si>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</si>
  <si>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</si>
  <si>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</si>
  <si>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</si>
  <si>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</si>
  <si>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</si>
  <si>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</si>
  <si>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</si>
  <si>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</si>
  <si>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</si>
  <si>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</si>
  <si>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</si>
  <si>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</si>
  <si>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</si>
  <si>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September</t>
  </si>
  <si>
    <t>P3110</t>
  </si>
  <si>
    <t>14th Finance Commission Grant Works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</si>
  <si>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</si>
  <si>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</si>
  <si>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</si>
  <si>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</si>
  <si>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</si>
  <si>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P3106</t>
  </si>
  <si>
    <t>Nagarothana Works</t>
  </si>
  <si>
    <t>P3075</t>
  </si>
  <si>
    <t>Special comprehensive development works in Bangalore city (Bangalore city in charge Minister Discretionary Grants)</t>
  </si>
  <si>
    <t>P2434</t>
  </si>
  <si>
    <t>Development works for Bangalore City</t>
  </si>
  <si>
    <t>ddo258</t>
  </si>
  <si>
    <t xml:space="preserve"> Executive Engineer Electrical South Zone</t>
  </si>
  <si>
    <t>ddo422</t>
  </si>
  <si>
    <t xml:space="preserve"> Executive Engineer Project - South Zone</t>
  </si>
  <si>
    <t>ddo490</t>
  </si>
  <si>
    <t xml:space="preserve"> Assistant Executive Engineer Banashankari South Zone</t>
  </si>
  <si>
    <t>TECHNICAL MANAGER (3), KRIDL</t>
  </si>
  <si>
    <t>M/S Shree Devi Enterprises (M.Gunashekar)</t>
  </si>
  <si>
    <t>VINOD KUMAR B K</t>
  </si>
  <si>
    <t>Banashankari Temple Ward</t>
  </si>
  <si>
    <t>180-16-000013</t>
  </si>
  <si>
    <t>Construction of Anganawadi Center in Pragathipura and Banashankari Temple ward 180</t>
  </si>
  <si>
    <t>G.N.Prasanna</t>
  </si>
  <si>
    <t>180-15-000009</t>
  </si>
  <si>
    <t xml:space="preserve">Construction of CC road to Hari colony main roads and cross roads in Ward No 180 </t>
  </si>
  <si>
    <t>C. KRISHNA</t>
  </si>
  <si>
    <t>180-13-000030</t>
  </si>
  <si>
    <t>Improvements and construction of play ground near tamil school field Banashankari in ward no 180</t>
  </si>
  <si>
    <t>Technical Manager (3), KRIDL</t>
  </si>
  <si>
    <t>180-16-000010</t>
  </si>
  <si>
    <t>COMPREHENSIVE DEVELOPMENT OF BAD ROADS BY PROVIDING ASPHALTING AND IMPROVEMENTS OF ROADS SIDE DRAINS IN WARD NO 165, 166, 167 and 180 (Comprising of 5 Works). PACKAGE-02. (Comprehensive development of roads and drains in ward no 180)</t>
  </si>
  <si>
    <t>180-18-000002</t>
  </si>
  <si>
    <t>Improvements of CC roads drains and other works at Bhavaninagar 12th cross in ward no 180</t>
  </si>
  <si>
    <t>180-18-000001</t>
  </si>
  <si>
    <t>Improvements of CC roads drains and other works at Bhavaninagar 11th A.B.and C cross in ward no 180</t>
  </si>
  <si>
    <t>180-18-000004</t>
  </si>
  <si>
    <t>Improvements to drains and other works at hari colony in ward no 180</t>
  </si>
  <si>
    <t>180-18-000003</t>
  </si>
  <si>
    <t>Improvements of CC roads drains and other works at Vijaya collage slum 2nd A.B and C cross in ward no 180</t>
  </si>
  <si>
    <t>180-17-000028</t>
  </si>
  <si>
    <t>Providing CC Camera at Garbage Block Spots in ward no 180</t>
  </si>
  <si>
    <t>180-14-000017</t>
  </si>
  <si>
    <t>Construction of RCC drain wall from Kanakapura road to Bavaninagar northern side of Subramanyapura main road (drain shoulder drain and footpath) in ward no 180 Banashankari</t>
  </si>
  <si>
    <t>P2845</t>
  </si>
  <si>
    <t>Construction of RCC wall in Kanakpura road to Bhavaninagar Subramanyapura in W.No 180</t>
  </si>
  <si>
    <t>180-16-000008</t>
  </si>
  <si>
    <t>Providing Borewells Network and distribution system iat Pragathipura in ward no 180 2 Nos</t>
  </si>
  <si>
    <t>K C SRIDHAR</t>
  </si>
  <si>
    <t>180-18-000038</t>
  </si>
  <si>
    <t>Improvement of CC road, drains in 2nd cross Nehru colony slum in ward no 180</t>
  </si>
  <si>
    <t>180-18-000039</t>
  </si>
  <si>
    <t>Improvement of CC road, drains in 3rd cross Nehru colony slum in ward no 180</t>
  </si>
  <si>
    <t>180-18-000041</t>
  </si>
  <si>
    <t>Improvement of CC roads, drains near mariyamma  temple nehru colony slum in ward no 180</t>
  </si>
  <si>
    <t>180-18-000037</t>
  </si>
  <si>
    <t>Improvement of CC road, drains in 1st cross Nehru colony slum in ward no 180</t>
  </si>
  <si>
    <t>180-18-000040</t>
  </si>
  <si>
    <t>Improvement of CC road, drains near ayappa temple nehru colony slum in ward no 180</t>
  </si>
  <si>
    <t>October</t>
  </si>
  <si>
    <t>180-18-000014</t>
  </si>
  <si>
    <t>Providing LED Street lights in ward no 180</t>
  </si>
  <si>
    <t>Executive Engineer -3, KRIDL</t>
  </si>
  <si>
    <t>P3290</t>
  </si>
  <si>
    <t>14th Finance Commission Works - Providing Street Lights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</si>
</sst>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abSelected="1" workbookViewId="0">
      <selection activeCell="C7" sqref="C7"/>
    </sheetView>
  </sheetViews>
  <sheetFormatPr defaultRowHeight="12.75" x14ac:dyDescent="0.2"/>
  <cols>
    <col min="1" max="1" width="5.42578125" style="8" bestFit="1" customWidth="1"/>
    <col min="2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1696</v>
      </c>
      <c r="B2" s="12" t="s">
        <v>39</v>
      </c>
      <c r="C2" s="12">
        <v>43252</v>
      </c>
      <c r="D2" s="4">
        <v>180</v>
      </c>
      <c r="E2" s="5" t="s">
        <v>55</v>
      </c>
      <c r="F2" s="4" t="s">
        <v>56</v>
      </c>
      <c r="G2" s="5" t="s">
        <v>57</v>
      </c>
      <c r="H2" s="4" t="str">
        <f>"000068"</f>
        <v>000068</v>
      </c>
      <c r="I2" s="3">
        <v>42619</v>
      </c>
      <c r="J2" s="4" t="str">
        <f>"006"</f>
        <v>006</v>
      </c>
      <c r="K2" s="3">
        <v>17</v>
      </c>
      <c r="L2" s="4" t="str">
        <f>"025"</f>
        <v>025</v>
      </c>
      <c r="M2" s="3">
        <v>17</v>
      </c>
      <c r="N2" s="4">
        <v>16</v>
      </c>
      <c r="O2" s="4" t="str">
        <f>"001919"</f>
        <v>001919</v>
      </c>
      <c r="P2" s="3">
        <v>43246</v>
      </c>
      <c r="Q2" s="6">
        <v>26.56334</v>
      </c>
      <c r="R2" s="6">
        <v>3.00108</v>
      </c>
      <c r="S2" s="6">
        <v>23.562259999999998</v>
      </c>
      <c r="T2" s="4">
        <v>64</v>
      </c>
      <c r="U2" s="3">
        <v>43252</v>
      </c>
      <c r="V2" s="4">
        <v>9845290968</v>
      </c>
      <c r="W2" s="5" t="s">
        <v>58</v>
      </c>
      <c r="X2" s="4" t="s">
        <v>42</v>
      </c>
      <c r="Y2" s="5" t="s">
        <v>43</v>
      </c>
      <c r="Z2" s="4" t="s">
        <v>48</v>
      </c>
      <c r="AA2" s="5" t="s">
        <v>49</v>
      </c>
      <c r="AB2" s="6">
        <v>0.26563340000000002</v>
      </c>
      <c r="AD2" s="7"/>
      <c r="AF2" s="7"/>
      <c r="AG2" s="7"/>
    </row>
    <row r="3" spans="1:33" x14ac:dyDescent="0.2">
      <c r="A3" s="11">
        <v>1914</v>
      </c>
      <c r="B3" s="12" t="s">
        <v>39</v>
      </c>
      <c r="C3" s="12">
        <v>43257</v>
      </c>
      <c r="D3" s="4">
        <v>180</v>
      </c>
      <c r="E3" s="5" t="s">
        <v>55</v>
      </c>
      <c r="F3" s="4" t="s">
        <v>59</v>
      </c>
      <c r="G3" s="5" t="s">
        <v>60</v>
      </c>
      <c r="H3" s="4" t="str">
        <f>"000107"</f>
        <v>000107</v>
      </c>
      <c r="I3" s="3">
        <v>42009</v>
      </c>
      <c r="J3" s="4" t="str">
        <f>"000039"</f>
        <v>000039</v>
      </c>
      <c r="K3" s="3">
        <v>42615</v>
      </c>
      <c r="L3" s="4" t="str">
        <f>"000284"</f>
        <v>000284</v>
      </c>
      <c r="M3" s="3">
        <v>42627</v>
      </c>
      <c r="N3" s="4">
        <v>15</v>
      </c>
      <c r="O3" s="4" t="str">
        <f>"002154"</f>
        <v>002154</v>
      </c>
      <c r="P3" s="3">
        <v>43255</v>
      </c>
      <c r="Q3" s="6">
        <v>9.4922299999999993</v>
      </c>
      <c r="R3" s="6">
        <v>1.3572299999999999</v>
      </c>
      <c r="S3" s="6">
        <v>8.1349999999999998</v>
      </c>
      <c r="T3" s="4">
        <v>71</v>
      </c>
      <c r="U3" s="3">
        <v>43257</v>
      </c>
      <c r="V3" s="4">
        <v>9740377357</v>
      </c>
      <c r="W3" s="5" t="s">
        <v>61</v>
      </c>
      <c r="X3" s="4" t="s">
        <v>29</v>
      </c>
      <c r="Y3" s="5" t="s">
        <v>30</v>
      </c>
      <c r="Z3" s="4" t="s">
        <v>50</v>
      </c>
      <c r="AA3" s="5" t="s">
        <v>51</v>
      </c>
      <c r="AB3" s="6">
        <v>9.4922299999999987E-2</v>
      </c>
      <c r="AD3" s="7"/>
      <c r="AF3" s="7"/>
      <c r="AG3" s="7"/>
    </row>
    <row r="4" spans="1:33" x14ac:dyDescent="0.2">
      <c r="A4" s="11">
        <v>1915</v>
      </c>
      <c r="B4" s="12" t="s">
        <v>39</v>
      </c>
      <c r="C4" s="12">
        <v>43257</v>
      </c>
      <c r="D4" s="4">
        <v>180</v>
      </c>
      <c r="E4" s="5" t="s">
        <v>55</v>
      </c>
      <c r="F4" s="4" t="s">
        <v>62</v>
      </c>
      <c r="G4" s="5" t="s">
        <v>63</v>
      </c>
      <c r="H4" s="4" t="str">
        <f>"000201"</f>
        <v>000201</v>
      </c>
      <c r="I4" s="3">
        <v>41628</v>
      </c>
      <c r="J4" s="4" t="str">
        <f>"000040"</f>
        <v>000040</v>
      </c>
      <c r="K4" s="3">
        <v>42627</v>
      </c>
      <c r="L4" s="4" t="str">
        <f>"000285"</f>
        <v>000285</v>
      </c>
      <c r="M4" s="3">
        <v>42627</v>
      </c>
      <c r="N4" s="4">
        <v>13</v>
      </c>
      <c r="O4" s="4" t="str">
        <f>"002155"</f>
        <v>002155</v>
      </c>
      <c r="P4" s="3">
        <v>43255</v>
      </c>
      <c r="Q4" s="6">
        <v>287.43482999999998</v>
      </c>
      <c r="R4" s="6">
        <v>118.63703</v>
      </c>
      <c r="S4" s="6">
        <v>168.7978</v>
      </c>
      <c r="T4" s="4">
        <v>71</v>
      </c>
      <c r="U4" s="3">
        <v>43257</v>
      </c>
      <c r="V4" s="4">
        <v>9986697126</v>
      </c>
      <c r="W4" s="5" t="s">
        <v>64</v>
      </c>
      <c r="X4" s="4" t="s">
        <v>44</v>
      </c>
      <c r="Y4" s="5" t="s">
        <v>45</v>
      </c>
      <c r="Z4" s="4" t="s">
        <v>50</v>
      </c>
      <c r="AA4" s="5" t="s">
        <v>51</v>
      </c>
      <c r="AB4" s="6">
        <v>2.8743482999999999</v>
      </c>
      <c r="AD4" s="7"/>
      <c r="AF4" s="7"/>
      <c r="AG4" s="7"/>
    </row>
    <row r="5" spans="1:33" x14ac:dyDescent="0.2">
      <c r="A5" s="11">
        <v>2109</v>
      </c>
      <c r="B5" s="12" t="s">
        <v>39</v>
      </c>
      <c r="C5" s="12">
        <v>43264</v>
      </c>
      <c r="D5" s="4">
        <v>180</v>
      </c>
      <c r="E5" s="5" t="s">
        <v>55</v>
      </c>
      <c r="F5" s="4" t="s">
        <v>65</v>
      </c>
      <c r="G5" s="5" t="s">
        <v>66</v>
      </c>
      <c r="H5" s="4" t="str">
        <f>"5*0048"</f>
        <v>5*0048</v>
      </c>
      <c r="I5" s="3">
        <v>42762</v>
      </c>
      <c r="J5" s="4" t="str">
        <f>"000003"</f>
        <v>000003</v>
      </c>
      <c r="K5" s="3">
        <v>43242</v>
      </c>
      <c r="L5" s="4" t="str">
        <f>"000018"</f>
        <v>000018</v>
      </c>
      <c r="M5" s="3">
        <v>43248</v>
      </c>
      <c r="N5" s="4">
        <v>16</v>
      </c>
      <c r="O5" s="4" t="str">
        <f>"002447"</f>
        <v>002447</v>
      </c>
      <c r="P5" s="3">
        <v>43263</v>
      </c>
      <c r="Q5" s="6">
        <v>48.294379999999997</v>
      </c>
      <c r="R5" s="6">
        <v>1.3143800000000001</v>
      </c>
      <c r="S5" s="6">
        <v>46.98</v>
      </c>
      <c r="T5" s="4">
        <v>82</v>
      </c>
      <c r="U5" s="3">
        <v>43264</v>
      </c>
      <c r="V5" s="4">
        <v>9845222227</v>
      </c>
      <c r="W5" s="5" t="s">
        <v>54</v>
      </c>
      <c r="X5" s="4" t="s">
        <v>40</v>
      </c>
      <c r="Y5" s="5" t="s">
        <v>41</v>
      </c>
      <c r="Z5" s="4" t="s">
        <v>50</v>
      </c>
      <c r="AA5" s="5" t="s">
        <v>51</v>
      </c>
      <c r="AB5" s="6">
        <v>0.48294379999999998</v>
      </c>
      <c r="AD5" s="7"/>
      <c r="AF5" s="7"/>
      <c r="AG5" s="7"/>
    </row>
    <row r="6" spans="1:33" x14ac:dyDescent="0.2">
      <c r="A6" s="11">
        <v>2664</v>
      </c>
      <c r="B6" s="12" t="s">
        <v>39</v>
      </c>
      <c r="C6" s="12">
        <v>43276</v>
      </c>
      <c r="D6" s="4">
        <v>180</v>
      </c>
      <c r="E6" s="5" t="s">
        <v>55</v>
      </c>
      <c r="F6" s="4" t="s">
        <v>67</v>
      </c>
      <c r="G6" s="5" t="s">
        <v>68</v>
      </c>
      <c r="H6" s="4" t="str">
        <f>"000110"</f>
        <v>000110</v>
      </c>
      <c r="I6" s="3">
        <v>43160</v>
      </c>
      <c r="J6" s="4" t="str">
        <f>"000009"</f>
        <v>000009</v>
      </c>
      <c r="K6" s="3">
        <v>43259</v>
      </c>
      <c r="L6" s="4" t="str">
        <f>"000024"</f>
        <v>000024</v>
      </c>
      <c r="M6" s="3">
        <v>43262</v>
      </c>
      <c r="N6" s="4">
        <v>18</v>
      </c>
      <c r="O6" s="4" t="str">
        <f>"002805"</f>
        <v>002805</v>
      </c>
      <c r="P6" s="3">
        <v>43271</v>
      </c>
      <c r="Q6" s="6">
        <v>19.951550000000001</v>
      </c>
      <c r="R6" s="6">
        <v>2.4515500000000001</v>
      </c>
      <c r="S6" s="6">
        <v>17.5</v>
      </c>
      <c r="T6" s="4">
        <v>100</v>
      </c>
      <c r="U6" s="3">
        <v>43276</v>
      </c>
      <c r="V6" s="4">
        <v>9986697126</v>
      </c>
      <c r="W6" s="5" t="s">
        <v>52</v>
      </c>
      <c r="X6" s="4" t="s">
        <v>36</v>
      </c>
      <c r="Y6" s="5" t="s">
        <v>35</v>
      </c>
      <c r="Z6" s="4" t="s">
        <v>50</v>
      </c>
      <c r="AA6" s="5" t="s">
        <v>51</v>
      </c>
      <c r="AB6" s="6">
        <v>0.19951550000000001</v>
      </c>
      <c r="AD6" s="7"/>
      <c r="AF6" s="7"/>
      <c r="AG6" s="7"/>
    </row>
    <row r="7" spans="1:33" x14ac:dyDescent="0.2">
      <c r="A7" s="11">
        <v>2665</v>
      </c>
      <c r="B7" s="12" t="s">
        <v>39</v>
      </c>
      <c r="C7" s="12">
        <v>43276</v>
      </c>
      <c r="D7" s="4">
        <v>180</v>
      </c>
      <c r="E7" s="5" t="s">
        <v>55</v>
      </c>
      <c r="F7" s="4" t="s">
        <v>69</v>
      </c>
      <c r="G7" s="5" t="s">
        <v>70</v>
      </c>
      <c r="H7" s="4" t="str">
        <f>"000109"</f>
        <v>000109</v>
      </c>
      <c r="I7" s="3">
        <v>43160</v>
      </c>
      <c r="J7" s="4" t="str">
        <f>"000010"</f>
        <v>000010</v>
      </c>
      <c r="K7" s="3">
        <v>43259</v>
      </c>
      <c r="L7" s="4" t="str">
        <f>"000025"</f>
        <v>000025</v>
      </c>
      <c r="M7" s="3">
        <v>43262</v>
      </c>
      <c r="N7" s="4">
        <v>18</v>
      </c>
      <c r="O7" s="4" t="str">
        <f>"002807"</f>
        <v>002807</v>
      </c>
      <c r="P7" s="3">
        <v>43271</v>
      </c>
      <c r="Q7" s="6">
        <v>29.87604</v>
      </c>
      <c r="R7" s="6">
        <v>3.65604</v>
      </c>
      <c r="S7" s="6">
        <v>26.22</v>
      </c>
      <c r="T7" s="4">
        <v>100</v>
      </c>
      <c r="U7" s="3">
        <v>43276</v>
      </c>
      <c r="V7" s="4">
        <v>9986697126</v>
      </c>
      <c r="W7" s="5" t="s">
        <v>52</v>
      </c>
      <c r="X7" s="4" t="s">
        <v>36</v>
      </c>
      <c r="Y7" s="5" t="s">
        <v>35</v>
      </c>
      <c r="Z7" s="4" t="s">
        <v>50</v>
      </c>
      <c r="AA7" s="5" t="s">
        <v>51</v>
      </c>
      <c r="AB7" s="6">
        <v>0.29876039999999998</v>
      </c>
      <c r="AD7" s="7"/>
      <c r="AF7" s="7"/>
      <c r="AG7" s="7"/>
    </row>
    <row r="8" spans="1:33" x14ac:dyDescent="0.2">
      <c r="A8" s="11">
        <v>2666</v>
      </c>
      <c r="B8" s="12" t="s">
        <v>39</v>
      </c>
      <c r="C8" s="12">
        <v>43276</v>
      </c>
      <c r="D8" s="4">
        <v>180</v>
      </c>
      <c r="E8" s="5" t="s">
        <v>55</v>
      </c>
      <c r="F8" s="4" t="s">
        <v>71</v>
      </c>
      <c r="G8" s="5" t="s">
        <v>72</v>
      </c>
      <c r="H8" s="4" t="str">
        <f>"000111"</f>
        <v>000111</v>
      </c>
      <c r="I8" s="3">
        <v>43160</v>
      </c>
      <c r="J8" s="4" t="str">
        <f>"000011"</f>
        <v>000011</v>
      </c>
      <c r="K8" s="3">
        <v>43259</v>
      </c>
      <c r="L8" s="4" t="str">
        <f>"000026"</f>
        <v>000026</v>
      </c>
      <c r="M8" s="3">
        <v>43262</v>
      </c>
      <c r="N8" s="4">
        <v>18</v>
      </c>
      <c r="O8" s="4" t="str">
        <f>"002811"</f>
        <v>002811</v>
      </c>
      <c r="P8" s="3">
        <v>43271</v>
      </c>
      <c r="Q8" s="6">
        <v>19.9496</v>
      </c>
      <c r="R8" s="6">
        <v>2.4365999999999999</v>
      </c>
      <c r="S8" s="6">
        <v>17.513000000000002</v>
      </c>
      <c r="T8" s="4">
        <v>100</v>
      </c>
      <c r="U8" s="3">
        <v>43276</v>
      </c>
      <c r="V8" s="4">
        <v>9986697126</v>
      </c>
      <c r="W8" s="5" t="s">
        <v>52</v>
      </c>
      <c r="X8" s="4" t="s">
        <v>36</v>
      </c>
      <c r="Y8" s="5" t="s">
        <v>35</v>
      </c>
      <c r="Z8" s="4" t="s">
        <v>50</v>
      </c>
      <c r="AA8" s="5" t="s">
        <v>51</v>
      </c>
      <c r="AB8" s="6">
        <v>0.19949600000000001</v>
      </c>
      <c r="AD8" s="7"/>
      <c r="AF8" s="7"/>
      <c r="AG8" s="7"/>
    </row>
    <row r="9" spans="1:33" x14ac:dyDescent="0.2">
      <c r="A9" s="11">
        <v>2667</v>
      </c>
      <c r="B9" s="12" t="s">
        <v>39</v>
      </c>
      <c r="C9" s="12">
        <v>43276</v>
      </c>
      <c r="D9" s="4">
        <v>180</v>
      </c>
      <c r="E9" s="5" t="s">
        <v>55</v>
      </c>
      <c r="F9" s="4" t="s">
        <v>73</v>
      </c>
      <c r="G9" s="5" t="s">
        <v>74</v>
      </c>
      <c r="H9" s="4" t="str">
        <f>"000112"</f>
        <v>000112</v>
      </c>
      <c r="I9" s="3">
        <v>43160</v>
      </c>
      <c r="J9" s="4" t="str">
        <f>"000012"</f>
        <v>000012</v>
      </c>
      <c r="K9" s="3">
        <v>43259</v>
      </c>
      <c r="L9" s="4" t="str">
        <f>"000027"</f>
        <v>000027</v>
      </c>
      <c r="M9" s="3">
        <v>43262</v>
      </c>
      <c r="N9" s="4">
        <v>18</v>
      </c>
      <c r="O9" s="4" t="str">
        <f>"002812"</f>
        <v>002812</v>
      </c>
      <c r="P9" s="3">
        <v>43271</v>
      </c>
      <c r="Q9" s="6">
        <v>29.849399999999999</v>
      </c>
      <c r="R9" s="6">
        <v>3.6494</v>
      </c>
      <c r="S9" s="6">
        <v>26.2</v>
      </c>
      <c r="T9" s="4">
        <v>100</v>
      </c>
      <c r="U9" s="3">
        <v>43276</v>
      </c>
      <c r="V9" s="4">
        <v>9986697126</v>
      </c>
      <c r="W9" s="5" t="s">
        <v>52</v>
      </c>
      <c r="X9" s="4" t="s">
        <v>36</v>
      </c>
      <c r="Y9" s="5" t="s">
        <v>35</v>
      </c>
      <c r="Z9" s="4" t="s">
        <v>50</v>
      </c>
      <c r="AA9" s="5" t="s">
        <v>51</v>
      </c>
      <c r="AB9" s="6">
        <v>0.29849399999999998</v>
      </c>
      <c r="AD9" s="7"/>
      <c r="AF9" s="7"/>
      <c r="AG9" s="7"/>
    </row>
    <row r="10" spans="1:33" x14ac:dyDescent="0.2">
      <c r="A10" s="11">
        <v>3112</v>
      </c>
      <c r="B10" s="12" t="s">
        <v>31</v>
      </c>
      <c r="C10" s="12">
        <v>43287</v>
      </c>
      <c r="D10" s="4">
        <v>180</v>
      </c>
      <c r="E10" s="5" t="s">
        <v>55</v>
      </c>
      <c r="F10" s="4" t="s">
        <v>75</v>
      </c>
      <c r="G10" s="5" t="s">
        <v>76</v>
      </c>
      <c r="H10" s="4" t="str">
        <f>"000201"</f>
        <v>000201</v>
      </c>
      <c r="I10" s="3">
        <v>43176</v>
      </c>
      <c r="J10" s="4" t="str">
        <f>"000155"</f>
        <v>000155</v>
      </c>
      <c r="K10" s="3">
        <v>43186</v>
      </c>
      <c r="L10" s="4" t="str">
        <f>"000161"</f>
        <v>000161</v>
      </c>
      <c r="M10" s="3">
        <v>43187</v>
      </c>
      <c r="N10" s="4">
        <v>17</v>
      </c>
      <c r="O10" s="4" t="str">
        <f>"003352"</f>
        <v>003352</v>
      </c>
      <c r="P10" s="3">
        <v>43286</v>
      </c>
      <c r="Q10" s="6">
        <v>7.7519200000000001</v>
      </c>
      <c r="R10" s="6">
        <v>0.24031</v>
      </c>
      <c r="S10" s="6">
        <v>7.5116100000000001</v>
      </c>
      <c r="T10" s="4">
        <v>114</v>
      </c>
      <c r="U10" s="3">
        <v>43287</v>
      </c>
      <c r="V10" s="4">
        <v>0</v>
      </c>
      <c r="W10" s="5" t="s">
        <v>53</v>
      </c>
      <c r="X10" s="4" t="s">
        <v>33</v>
      </c>
      <c r="Y10" s="5" t="s">
        <v>34</v>
      </c>
      <c r="Z10" s="4" t="s">
        <v>46</v>
      </c>
      <c r="AA10" s="5" t="s">
        <v>47</v>
      </c>
      <c r="AB10" s="6">
        <v>7.7519199999999996E-2</v>
      </c>
      <c r="AD10" s="7"/>
      <c r="AF10" s="7"/>
      <c r="AG10" s="7"/>
    </row>
    <row r="11" spans="1:33" x14ac:dyDescent="0.2">
      <c r="A11" s="11">
        <v>3950</v>
      </c>
      <c r="B11" s="12" t="s">
        <v>31</v>
      </c>
      <c r="C11" s="12">
        <v>43305</v>
      </c>
      <c r="D11" s="4">
        <v>180</v>
      </c>
      <c r="E11" s="5" t="s">
        <v>55</v>
      </c>
      <c r="F11" s="4" t="s">
        <v>77</v>
      </c>
      <c r="G11" s="5" t="s">
        <v>78</v>
      </c>
      <c r="H11" s="4" t="str">
        <f>"000016"</f>
        <v>000016</v>
      </c>
      <c r="I11" s="3">
        <v>41834</v>
      </c>
      <c r="J11" s="4" t="str">
        <f>"000021"</f>
        <v>000021</v>
      </c>
      <c r="K11" s="3">
        <v>42531</v>
      </c>
      <c r="L11" s="4" t="str">
        <f>"000122"</f>
        <v>000122</v>
      </c>
      <c r="M11" s="3">
        <v>42562</v>
      </c>
      <c r="N11" s="4">
        <v>14</v>
      </c>
      <c r="O11" s="4" t="str">
        <f>"004118"</f>
        <v>004118</v>
      </c>
      <c r="P11" s="3">
        <v>43301</v>
      </c>
      <c r="Q11" s="6">
        <v>9.9731000000000005</v>
      </c>
      <c r="R11" s="6">
        <v>1.3564000000000001</v>
      </c>
      <c r="S11" s="6">
        <v>8.6166999999999998</v>
      </c>
      <c r="T11" s="4">
        <v>139</v>
      </c>
      <c r="U11" s="3">
        <v>43305</v>
      </c>
      <c r="V11" s="4">
        <v>9986697126</v>
      </c>
      <c r="W11" s="5" t="s">
        <v>64</v>
      </c>
      <c r="X11" s="4" t="s">
        <v>79</v>
      </c>
      <c r="Y11" s="5" t="s">
        <v>80</v>
      </c>
      <c r="Z11" s="4" t="s">
        <v>50</v>
      </c>
      <c r="AA11" s="5" t="s">
        <v>51</v>
      </c>
      <c r="AB11" s="6">
        <v>9.9731E-2</v>
      </c>
      <c r="AD11" s="7"/>
      <c r="AF11" s="7"/>
      <c r="AG11" s="7"/>
    </row>
    <row r="12" spans="1:33" x14ac:dyDescent="0.2">
      <c r="A12" s="11">
        <v>4898</v>
      </c>
      <c r="B12" s="12" t="s">
        <v>28</v>
      </c>
      <c r="C12" s="12">
        <v>43326</v>
      </c>
      <c r="D12" s="4">
        <v>180</v>
      </c>
      <c r="E12" s="5" t="s">
        <v>55</v>
      </c>
      <c r="F12" s="4" t="s">
        <v>81</v>
      </c>
      <c r="G12" s="5" t="s">
        <v>82</v>
      </c>
      <c r="H12" s="4" t="str">
        <f>"000030"</f>
        <v>000030</v>
      </c>
      <c r="I12" s="3">
        <v>42585</v>
      </c>
      <c r="J12" s="4" t="str">
        <f>"000012"</f>
        <v>000012</v>
      </c>
      <c r="K12" s="3">
        <v>42998</v>
      </c>
      <c r="L12" s="4" t="str">
        <f>"000051"</f>
        <v>000051</v>
      </c>
      <c r="M12" s="3">
        <v>43039</v>
      </c>
      <c r="N12" s="4">
        <v>16</v>
      </c>
      <c r="O12" s="4" t="str">
        <f>"005036"</f>
        <v>005036</v>
      </c>
      <c r="P12" s="3">
        <v>43321</v>
      </c>
      <c r="Q12" s="6">
        <v>14.15779</v>
      </c>
      <c r="R12" s="6">
        <v>1.3567899999999999</v>
      </c>
      <c r="S12" s="6">
        <v>12.801</v>
      </c>
      <c r="T12" s="4">
        <v>171</v>
      </c>
      <c r="U12" s="3">
        <v>43326</v>
      </c>
      <c r="V12" s="4">
        <v>9901698462</v>
      </c>
      <c r="W12" s="5" t="s">
        <v>83</v>
      </c>
      <c r="X12" s="4" t="s">
        <v>38</v>
      </c>
      <c r="Y12" s="5" t="s">
        <v>37</v>
      </c>
      <c r="Z12" s="4" t="s">
        <v>50</v>
      </c>
      <c r="AA12" s="5" t="s">
        <v>51</v>
      </c>
      <c r="AB12" s="6">
        <v>0.14157790000000001</v>
      </c>
      <c r="AD12" s="7"/>
      <c r="AF12" s="7"/>
      <c r="AG12" s="7"/>
    </row>
    <row r="13" spans="1:33" x14ac:dyDescent="0.2">
      <c r="A13" s="11">
        <v>5337</v>
      </c>
      <c r="B13" s="12" t="s">
        <v>32</v>
      </c>
      <c r="C13" s="12">
        <v>43346</v>
      </c>
      <c r="D13" s="4">
        <v>180</v>
      </c>
      <c r="E13" s="5" t="s">
        <v>55</v>
      </c>
      <c r="F13" s="4" t="s">
        <v>84</v>
      </c>
      <c r="G13" s="5" t="s">
        <v>85</v>
      </c>
      <c r="H13" s="4" t="str">
        <f>"000011"</f>
        <v>000011</v>
      </c>
      <c r="I13" s="3">
        <v>43278</v>
      </c>
      <c r="J13" s="4" t="str">
        <f>"000036"</f>
        <v>000036</v>
      </c>
      <c r="K13" s="3">
        <v>43330</v>
      </c>
      <c r="L13" s="4" t="str">
        <f>"000070"</f>
        <v>000070</v>
      </c>
      <c r="M13" s="3">
        <v>43330</v>
      </c>
      <c r="N13" s="4">
        <v>18</v>
      </c>
      <c r="O13" s="4" t="str">
        <f>"005482"</f>
        <v>005482</v>
      </c>
      <c r="P13" s="3">
        <v>43340</v>
      </c>
      <c r="Q13" s="6">
        <v>12.89057</v>
      </c>
      <c r="R13" s="6">
        <v>1.60057</v>
      </c>
      <c r="S13" s="6">
        <v>11.29</v>
      </c>
      <c r="T13" s="4">
        <v>187</v>
      </c>
      <c r="U13" s="3">
        <v>43346</v>
      </c>
      <c r="V13" s="4">
        <v>9986697126</v>
      </c>
      <c r="W13" s="5" t="s">
        <v>52</v>
      </c>
      <c r="X13" s="4" t="s">
        <v>36</v>
      </c>
      <c r="Y13" s="5" t="s">
        <v>35</v>
      </c>
      <c r="Z13" s="4" t="s">
        <v>50</v>
      </c>
      <c r="AA13" s="5" t="s">
        <v>51</v>
      </c>
      <c r="AB13" s="6">
        <f t="shared" ref="AB13:AB18" si="0">Q13/100</f>
        <v>0.12890570000000001</v>
      </c>
      <c r="AD13" s="7"/>
      <c r="AF13" s="7"/>
      <c r="AG13" s="7"/>
    </row>
    <row r="14" spans="1:33" x14ac:dyDescent="0.2">
      <c r="A14" s="11">
        <v>5423</v>
      </c>
      <c r="B14" s="12" t="s">
        <v>32</v>
      </c>
      <c r="C14" s="12">
        <v>43354</v>
      </c>
      <c r="D14" s="4">
        <v>180</v>
      </c>
      <c r="E14" s="5" t="s">
        <v>55</v>
      </c>
      <c r="F14" s="4" t="s">
        <v>86</v>
      </c>
      <c r="G14" s="5" t="s">
        <v>87</v>
      </c>
      <c r="H14" s="4" t="str">
        <f>"000012"</f>
        <v>000012</v>
      </c>
      <c r="I14" s="3">
        <v>43278</v>
      </c>
      <c r="J14" s="4" t="str">
        <f>"000037"</f>
        <v>000037</v>
      </c>
      <c r="K14" s="3">
        <v>43330</v>
      </c>
      <c r="L14" s="4" t="str">
        <f>"000071"</f>
        <v>000071</v>
      </c>
      <c r="M14" s="3">
        <v>43330</v>
      </c>
      <c r="N14" s="4">
        <v>18</v>
      </c>
      <c r="O14" s="4" t="str">
        <f>"005662"</f>
        <v>005662</v>
      </c>
      <c r="P14" s="3">
        <v>43350</v>
      </c>
      <c r="Q14" s="6">
        <v>11.01281</v>
      </c>
      <c r="R14" s="6">
        <v>1.3688100000000001</v>
      </c>
      <c r="S14" s="6">
        <v>9.6440000000000001</v>
      </c>
      <c r="T14" s="4">
        <v>197</v>
      </c>
      <c r="U14" s="3">
        <v>43354</v>
      </c>
      <c r="V14" s="4">
        <v>9986697126</v>
      </c>
      <c r="W14" s="5" t="s">
        <v>52</v>
      </c>
      <c r="X14" s="4" t="s">
        <v>36</v>
      </c>
      <c r="Y14" s="5" t="s">
        <v>35</v>
      </c>
      <c r="Z14" s="4" t="s">
        <v>50</v>
      </c>
      <c r="AA14" s="5" t="s">
        <v>51</v>
      </c>
      <c r="AB14" s="6">
        <f t="shared" si="0"/>
        <v>0.11012810000000001</v>
      </c>
      <c r="AD14" s="7"/>
      <c r="AF14" s="7"/>
      <c r="AG14" s="7"/>
    </row>
    <row r="15" spans="1:33" x14ac:dyDescent="0.2">
      <c r="A15" s="11">
        <v>5424</v>
      </c>
      <c r="B15" s="12" t="s">
        <v>32</v>
      </c>
      <c r="C15" s="12">
        <v>43354</v>
      </c>
      <c r="D15" s="4">
        <v>180</v>
      </c>
      <c r="E15" s="5" t="s">
        <v>55</v>
      </c>
      <c r="F15" s="4" t="s">
        <v>88</v>
      </c>
      <c r="G15" s="5" t="s">
        <v>89</v>
      </c>
      <c r="H15" s="4" t="str">
        <f>"000013"</f>
        <v>000013</v>
      </c>
      <c r="I15" s="3">
        <v>43278</v>
      </c>
      <c r="J15" s="4" t="str">
        <f>"000039"</f>
        <v>000039</v>
      </c>
      <c r="K15" s="3">
        <v>43330</v>
      </c>
      <c r="L15" s="4" t="str">
        <f>"000073"</f>
        <v>000073</v>
      </c>
      <c r="M15" s="3">
        <v>43330</v>
      </c>
      <c r="N15" s="4">
        <v>18</v>
      </c>
      <c r="O15" s="4" t="str">
        <f>"005663"</f>
        <v>005663</v>
      </c>
      <c r="P15" s="3">
        <v>43350</v>
      </c>
      <c r="Q15" s="6">
        <v>12.33081</v>
      </c>
      <c r="R15" s="6">
        <v>1.4678100000000001</v>
      </c>
      <c r="S15" s="6">
        <v>10.863</v>
      </c>
      <c r="T15" s="4">
        <v>197</v>
      </c>
      <c r="U15" s="3">
        <v>43354</v>
      </c>
      <c r="V15" s="4">
        <v>9986697126</v>
      </c>
      <c r="W15" s="5" t="s">
        <v>52</v>
      </c>
      <c r="X15" s="4" t="s">
        <v>36</v>
      </c>
      <c r="Y15" s="5" t="s">
        <v>35</v>
      </c>
      <c r="Z15" s="4" t="s">
        <v>50</v>
      </c>
      <c r="AA15" s="5" t="s">
        <v>51</v>
      </c>
      <c r="AB15" s="6">
        <f t="shared" si="0"/>
        <v>0.12330809999999999</v>
      </c>
      <c r="AD15" s="7"/>
      <c r="AF15" s="7"/>
      <c r="AG15" s="7"/>
    </row>
    <row r="16" spans="1:33" x14ac:dyDescent="0.2">
      <c r="A16" s="11">
        <v>5565</v>
      </c>
      <c r="B16" s="12" t="s">
        <v>32</v>
      </c>
      <c r="C16" s="12">
        <v>43363</v>
      </c>
      <c r="D16" s="4">
        <v>180</v>
      </c>
      <c r="E16" s="5" t="s">
        <v>55</v>
      </c>
      <c r="F16" s="4" t="s">
        <v>90</v>
      </c>
      <c r="G16" s="5" t="s">
        <v>91</v>
      </c>
      <c r="H16" s="4" t="str">
        <f>"000014"</f>
        <v>000014</v>
      </c>
      <c r="I16" s="3">
        <v>43278</v>
      </c>
      <c r="J16" s="4" t="str">
        <f>"000035"</f>
        <v>000035</v>
      </c>
      <c r="K16" s="3">
        <v>43330</v>
      </c>
      <c r="L16" s="4" t="str">
        <f>"000069"</f>
        <v>000069</v>
      </c>
      <c r="M16" s="3">
        <v>43330</v>
      </c>
      <c r="N16" s="4">
        <v>18</v>
      </c>
      <c r="O16" s="4" t="str">
        <f>"005761"</f>
        <v>005761</v>
      </c>
      <c r="P16" s="3">
        <v>43358</v>
      </c>
      <c r="Q16" s="6">
        <v>11.11645</v>
      </c>
      <c r="R16" s="6">
        <v>1.39645</v>
      </c>
      <c r="S16" s="6">
        <v>9.7200000000000006</v>
      </c>
      <c r="T16" s="4">
        <v>209</v>
      </c>
      <c r="U16" s="3">
        <v>43363</v>
      </c>
      <c r="V16" s="4">
        <v>9986697126</v>
      </c>
      <c r="W16" s="5" t="s">
        <v>52</v>
      </c>
      <c r="X16" s="4" t="s">
        <v>36</v>
      </c>
      <c r="Y16" s="5" t="s">
        <v>35</v>
      </c>
      <c r="Z16" s="4" t="s">
        <v>50</v>
      </c>
      <c r="AA16" s="5" t="s">
        <v>51</v>
      </c>
      <c r="AB16" s="6">
        <f t="shared" si="0"/>
        <v>0.1111645</v>
      </c>
      <c r="AD16" s="7"/>
      <c r="AF16" s="7"/>
      <c r="AG16" s="7"/>
    </row>
    <row r="17" spans="1:33" x14ac:dyDescent="0.2">
      <c r="A17" s="11">
        <v>5566</v>
      </c>
      <c r="B17" s="12" t="s">
        <v>32</v>
      </c>
      <c r="C17" s="12">
        <v>43363</v>
      </c>
      <c r="D17" s="4">
        <v>180</v>
      </c>
      <c r="E17" s="5" t="s">
        <v>55</v>
      </c>
      <c r="F17" s="4" t="s">
        <v>92</v>
      </c>
      <c r="G17" s="5" t="s">
        <v>93</v>
      </c>
      <c r="H17" s="4" t="str">
        <f>"000010"</f>
        <v>000010</v>
      </c>
      <c r="I17" s="3">
        <v>43278</v>
      </c>
      <c r="J17" s="4" t="str">
        <f>"000038"</f>
        <v>000038</v>
      </c>
      <c r="K17" s="3">
        <v>43330</v>
      </c>
      <c r="L17" s="4" t="str">
        <f>"000072"</f>
        <v>000072</v>
      </c>
      <c r="M17" s="3">
        <v>43330</v>
      </c>
      <c r="N17" s="4">
        <v>18</v>
      </c>
      <c r="O17" s="4" t="str">
        <f>"005762"</f>
        <v>005762</v>
      </c>
      <c r="P17" s="3">
        <v>43358</v>
      </c>
      <c r="Q17" s="6">
        <v>18.930409999999998</v>
      </c>
      <c r="R17" s="6">
        <v>2.3134100000000002</v>
      </c>
      <c r="S17" s="6">
        <v>16.617000000000001</v>
      </c>
      <c r="T17" s="4">
        <v>209</v>
      </c>
      <c r="U17" s="3">
        <v>43363</v>
      </c>
      <c r="V17" s="4">
        <v>9986697126</v>
      </c>
      <c r="W17" s="5" t="s">
        <v>52</v>
      </c>
      <c r="X17" s="4" t="s">
        <v>36</v>
      </c>
      <c r="Y17" s="5" t="s">
        <v>35</v>
      </c>
      <c r="Z17" s="4" t="s">
        <v>50</v>
      </c>
      <c r="AA17" s="5" t="s">
        <v>51</v>
      </c>
      <c r="AB17" s="6">
        <f t="shared" si="0"/>
        <v>0.18930409999999998</v>
      </c>
      <c r="AD17" s="7"/>
      <c r="AF17" s="7"/>
      <c r="AG17" s="7"/>
    </row>
    <row r="18" spans="1:33" x14ac:dyDescent="0.2">
      <c r="A18" s="11">
        <v>7120</v>
      </c>
      <c r="B18" s="12" t="s">
        <v>94</v>
      </c>
      <c r="C18" s="12">
        <v>43404</v>
      </c>
      <c r="D18" s="4">
        <v>180</v>
      </c>
      <c r="E18" s="5" t="s">
        <v>55</v>
      </c>
      <c r="F18" s="4" t="s">
        <v>95</v>
      </c>
      <c r="G18" s="5" t="s">
        <v>96</v>
      </c>
      <c r="H18" s="4" t="str">
        <f>"000074"</f>
        <v>000074</v>
      </c>
      <c r="I18" s="3">
        <v>43361</v>
      </c>
      <c r="J18" s="4" t="str">
        <f>"000087"</f>
        <v>000087</v>
      </c>
      <c r="K18" s="3">
        <v>43361</v>
      </c>
      <c r="L18" s="4" t="str">
        <f>"000089"</f>
        <v>000089</v>
      </c>
      <c r="M18" s="3">
        <v>43361</v>
      </c>
      <c r="N18" s="4">
        <v>18</v>
      </c>
      <c r="O18" s="4" t="str">
        <f>"007175"</f>
        <v>007175</v>
      </c>
      <c r="P18" s="3">
        <v>43403</v>
      </c>
      <c r="Q18" s="6">
        <v>9.9825099999999996</v>
      </c>
      <c r="R18" s="6">
        <v>1.0581499999999999</v>
      </c>
      <c r="S18" s="6">
        <v>8.9243600000000001</v>
      </c>
      <c r="T18" s="4">
        <v>256</v>
      </c>
      <c r="U18" s="3">
        <v>43404</v>
      </c>
      <c r="V18" s="4">
        <v>0</v>
      </c>
      <c r="W18" s="5" t="s">
        <v>97</v>
      </c>
      <c r="X18" s="4" t="s">
        <v>98</v>
      </c>
      <c r="Y18" s="5" t="s">
        <v>99</v>
      </c>
      <c r="Z18" s="4" t="s">
        <v>46</v>
      </c>
      <c r="AA18" s="5" t="s">
        <v>47</v>
      </c>
      <c r="AB18" s="6">
        <f t="shared" si="0"/>
        <v>9.98251E-2</v>
      </c>
      <c r="AD18" s="7"/>
      <c r="AF18" s="7"/>
      <c r="AG18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2019-01-17T15:00:47Z</dcterms:modified>
</cp:coreProperties>
</file>