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" i="1" l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<sst xmlns="http://schemas.openxmlformats.org/spreadsheetml/2006/main" count="199" uniqueCount="105">
  <si>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</si>
  <si>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</si>
  <si>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</si>
  <si>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</si>
  <si>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</si>
  <si>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</si>
  <si>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</si>
  <si>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</si>
  <si>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</si>
  <si>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</si>
  <si>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</si>
  <si>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</si>
  <si>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</si>
  <si>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</si>
  <si>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</si>
  <si>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</si>
  <si>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</si>
  <si>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</si>
  <si>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</si>
  <si>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</si>
  <si>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</si>
  <si>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</si>
  <si>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</si>
  <si>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</si>
  <si>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</si>
  <si>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</si>
  <si>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</si>
  <si>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</si>
  <si>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</si>
  <si>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</si>
  <si>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</si>
  <si>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</si>
  <si>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</si>
  <si>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</si>
  <si>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</si>
  <si>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</si>
  <si>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P3111</t>
  </si>
  <si>
    <t>State Finance Commission Untied Grant Works</t>
  </si>
  <si>
    <t>September</t>
  </si>
  <si>
    <t>P3110</t>
  </si>
  <si>
    <t>14th Finance Commission Grant Works</t>
  </si>
  <si>
    <t>KRIDL</t>
  </si>
  <si>
    <t>June</t>
  </si>
  <si>
    <t>Assembly Constituency Development Works under BBMP</t>
  </si>
  <si>
    <t>P2201</t>
  </si>
  <si>
    <t>P0190</t>
  </si>
  <si>
    <t>Works sanctioned by Hon Mayor</t>
  </si>
  <si>
    <t>P0311</t>
  </si>
  <si>
    <t>Landscape Development Of Parks/Medians/Boulevants and Circles(Janoodya Works)</t>
  </si>
  <si>
    <t>P2415</t>
  </si>
  <si>
    <t>Reserve fund for TandF Committee</t>
  </si>
  <si>
    <t xml:space="preserve">KRIDL </t>
  </si>
  <si>
    <t>ddo258</t>
  </si>
  <si>
    <t xml:space="preserve"> Executive Engineer Electrical South Zone</t>
  </si>
  <si>
    <t>ddo422</t>
  </si>
  <si>
    <t xml:space="preserve"> Executive Engineer Project - South Zone</t>
  </si>
  <si>
    <t>Executive Engineer -3, KRIDL</t>
  </si>
  <si>
    <t>ddo269</t>
  </si>
  <si>
    <t xml:space="preserve"> Assistant Executive Engineer Padmanabha Nagar South Zone</t>
  </si>
  <si>
    <t>K S SRINIVASAN</t>
  </si>
  <si>
    <t>Kumara Swamy Layout</t>
  </si>
  <si>
    <t>181-15-000027</t>
  </si>
  <si>
    <t>Construction of Councilor office in Division office premises in ward No.181</t>
  </si>
  <si>
    <t>181-17-000073</t>
  </si>
  <si>
    <t>Providing LED lights at W N 181 Kumaraswamy Layout</t>
  </si>
  <si>
    <t>181-15-000021</t>
  </si>
  <si>
    <t>Maintance of Ward Office in Kumaraswamy Layout Ward No 181</t>
  </si>
  <si>
    <t>181-16-000011</t>
  </si>
  <si>
    <t>Emergency Work in Ward No-181.</t>
  </si>
  <si>
    <t xml:space="preserve">MANJUNATH M K </t>
  </si>
  <si>
    <t>181-16-000027</t>
  </si>
  <si>
    <t>Emergency Construction of RCC drain at 12th main road, ISRO layout in ward no 181</t>
  </si>
  <si>
    <t>181-16-000010</t>
  </si>
  <si>
    <t>Patchwork for Pothole and road cutting filling in Ward No-181.</t>
  </si>
  <si>
    <t>B SUDHAKARA REDDY</t>
  </si>
  <si>
    <t>181-17-000004</t>
  </si>
  <si>
    <t xml:space="preserve">Improvements to drain and culvert surrounding Satish Dhavan park ISRO Layout </t>
  </si>
  <si>
    <t>181-17-000003</t>
  </si>
  <si>
    <t xml:space="preserve">Improvements to drain and culvert surrounding APJ Abdul Kalam park at ISRO layout </t>
  </si>
  <si>
    <t>181-17-000002</t>
  </si>
  <si>
    <t xml:space="preserve">Construction of Culverts and Improvements to drain surrounding park at 12th main road ISRO layout </t>
  </si>
  <si>
    <t>181-17-000005</t>
  </si>
  <si>
    <t>Construction of culvert and Concreting to Bad reaches in Kumaraswamy layout</t>
  </si>
  <si>
    <t>181-16-000001</t>
  </si>
  <si>
    <t>Operation and Maintenance of Street Lighting System in Ward No.181 Package S-2 of South Zone</t>
  </si>
  <si>
    <t>M/s. Aravinda Electricals</t>
  </si>
  <si>
    <t>181-17-000058</t>
  </si>
  <si>
    <t>Providing CC Camera at Garbage Block Spots in ward no 181</t>
  </si>
  <si>
    <t>M/S Trisha Electricals (Jagadish.G.V)</t>
  </si>
  <si>
    <t>181-18-000001</t>
  </si>
  <si>
    <t>Improvements to roads and drains in Kumaraswamy Layout in ward no 181</t>
  </si>
  <si>
    <t>181-17-000072</t>
  </si>
  <si>
    <t>Providing CC Camera at Garbage Block Spots in BBMP limits in ward no 181</t>
  </si>
  <si>
    <t>Executive Engineer-3, KRIDL</t>
  </si>
  <si>
    <t>181-17-000016</t>
  </si>
  <si>
    <t>Providing Gezebo and Benches to Bendre park in kumaraswamy Layout in ward no 181.</t>
  </si>
  <si>
    <t>181-11-000064</t>
  </si>
  <si>
    <t>Drilling of new borewell, pumping machinery, panel board, water supply connections and electrification at kanaka layout old park in ward no.181</t>
  </si>
  <si>
    <t xml:space="preserve">M/s, R.G Infra Projects Pvt., Ltd., </t>
  </si>
  <si>
    <t>181-17-000028</t>
  </si>
  <si>
    <t>Improvements to remaining Drain at 58th Cross of K.S. Layout in Ward No-181.</t>
  </si>
  <si>
    <t>December</t>
  </si>
  <si>
    <t>181-17-000027</t>
  </si>
  <si>
    <t>Improvements to Culvert and Concreting at Kaderenahalli in Ward No-181.</t>
  </si>
  <si>
    <t>T SRINIVAS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</si>
</sst>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abSelected="1" workbookViewId="0">
      <selection activeCell="E1" sqref="E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5" width="18.85546875" style="9" bestFit="1" customWidth="1"/>
    <col min="6" max="6" width="13.28515625" style="9" bestFit="1" customWidth="1"/>
    <col min="7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460</v>
      </c>
      <c r="B2" s="12" t="s">
        <v>28</v>
      </c>
      <c r="C2" s="12">
        <v>43200</v>
      </c>
      <c r="D2" s="4">
        <v>181</v>
      </c>
      <c r="E2" s="5" t="s">
        <v>60</v>
      </c>
      <c r="F2" s="4" t="s">
        <v>61</v>
      </c>
      <c r="G2" s="5" t="s">
        <v>62</v>
      </c>
      <c r="H2" s="4" t="str">
        <f>"000043"</f>
        <v>000043</v>
      </c>
      <c r="I2" s="3">
        <v>42117</v>
      </c>
      <c r="J2" s="4" t="str">
        <f>"000117"</f>
        <v>000117</v>
      </c>
      <c r="K2" s="3">
        <v>42577</v>
      </c>
      <c r="L2" s="4" t="str">
        <f>"000196"</f>
        <v>000196</v>
      </c>
      <c r="M2" s="3">
        <v>42580</v>
      </c>
      <c r="N2" s="4">
        <v>15</v>
      </c>
      <c r="O2" s="4" t="str">
        <f>"011038"</f>
        <v>011038</v>
      </c>
      <c r="P2" s="3">
        <v>43187</v>
      </c>
      <c r="Q2" s="6">
        <v>29.119710000000001</v>
      </c>
      <c r="R2" s="6">
        <v>4.3397100000000002</v>
      </c>
      <c r="S2" s="6">
        <v>24.78</v>
      </c>
      <c r="T2" s="4">
        <v>9</v>
      </c>
      <c r="U2" s="3">
        <v>43200</v>
      </c>
      <c r="V2" s="4">
        <v>9986697126</v>
      </c>
      <c r="W2" s="5" t="s">
        <v>41</v>
      </c>
      <c r="X2" s="4" t="s">
        <v>49</v>
      </c>
      <c r="Y2" s="5" t="s">
        <v>50</v>
      </c>
      <c r="Z2" s="4" t="s">
        <v>57</v>
      </c>
      <c r="AA2" s="5" t="s">
        <v>58</v>
      </c>
      <c r="AB2" s="6">
        <v>0.29119709999999999</v>
      </c>
      <c r="AD2" s="7"/>
      <c r="AF2" s="7"/>
      <c r="AG2" s="7"/>
    </row>
    <row r="3" spans="1:33" x14ac:dyDescent="0.2">
      <c r="A3" s="11">
        <v>461</v>
      </c>
      <c r="B3" s="12" t="s">
        <v>28</v>
      </c>
      <c r="C3" s="12">
        <v>43200</v>
      </c>
      <c r="D3" s="4">
        <v>181</v>
      </c>
      <c r="E3" s="5" t="s">
        <v>60</v>
      </c>
      <c r="F3" s="4" t="s">
        <v>63</v>
      </c>
      <c r="G3" s="5" t="s">
        <v>64</v>
      </c>
      <c r="H3" s="4" t="str">
        <f>"000150"</f>
        <v>000150</v>
      </c>
      <c r="I3" s="3">
        <v>43129</v>
      </c>
      <c r="J3" s="4" t="str">
        <f>"000002"</f>
        <v>000002</v>
      </c>
      <c r="K3" s="3">
        <v>43178</v>
      </c>
      <c r="L3" s="4" t="str">
        <f>"000122"</f>
        <v>000122</v>
      </c>
      <c r="M3" s="3">
        <v>43178</v>
      </c>
      <c r="N3" s="4">
        <v>17</v>
      </c>
      <c r="O3" s="4" t="str">
        <f>"000425"</f>
        <v>000425</v>
      </c>
      <c r="P3" s="3">
        <v>43199</v>
      </c>
      <c r="Q3" s="6">
        <v>49.990090000000002</v>
      </c>
      <c r="R3" s="6">
        <v>5.2989499999999996</v>
      </c>
      <c r="S3" s="6">
        <v>44.691139999999997</v>
      </c>
      <c r="T3" s="4">
        <v>13</v>
      </c>
      <c r="U3" s="3">
        <v>43200</v>
      </c>
      <c r="V3" s="4">
        <v>0</v>
      </c>
      <c r="W3" s="5" t="s">
        <v>56</v>
      </c>
      <c r="X3" s="4" t="s">
        <v>39</v>
      </c>
      <c r="Y3" s="5" t="s">
        <v>40</v>
      </c>
      <c r="Z3" s="4" t="s">
        <v>52</v>
      </c>
      <c r="AA3" s="5" t="s">
        <v>53</v>
      </c>
      <c r="AB3" s="6">
        <v>0.49990090000000004</v>
      </c>
      <c r="AD3" s="7"/>
      <c r="AF3" s="7"/>
      <c r="AG3" s="7"/>
    </row>
    <row r="4" spans="1:33" x14ac:dyDescent="0.2">
      <c r="A4" s="11">
        <v>850</v>
      </c>
      <c r="B4" s="12" t="s">
        <v>35</v>
      </c>
      <c r="C4" s="12">
        <v>43225</v>
      </c>
      <c r="D4" s="4">
        <v>181</v>
      </c>
      <c r="E4" s="5" t="s">
        <v>60</v>
      </c>
      <c r="F4" s="4" t="s">
        <v>65</v>
      </c>
      <c r="G4" s="5" t="s">
        <v>66</v>
      </c>
      <c r="H4" s="4" t="str">
        <f>"000130"</f>
        <v>000130</v>
      </c>
      <c r="I4" s="3">
        <v>42011</v>
      </c>
      <c r="J4" s="4" t="str">
        <f>"000225"</f>
        <v>000225</v>
      </c>
      <c r="K4" s="3">
        <v>42817</v>
      </c>
      <c r="L4" s="4" t="str">
        <f>"000422"</f>
        <v>000422</v>
      </c>
      <c r="M4" s="3">
        <v>42818</v>
      </c>
      <c r="N4" s="4">
        <v>15</v>
      </c>
      <c r="O4" s="4" t="str">
        <f>"001029"</f>
        <v>001029</v>
      </c>
      <c r="P4" s="3">
        <v>43223</v>
      </c>
      <c r="Q4" s="6">
        <v>0.99038999999999999</v>
      </c>
      <c r="R4" s="6">
        <v>0.11039</v>
      </c>
      <c r="S4" s="6">
        <v>0.88</v>
      </c>
      <c r="T4" s="4">
        <v>38</v>
      </c>
      <c r="U4" s="3">
        <v>43225</v>
      </c>
      <c r="V4" s="4">
        <v>9663453136</v>
      </c>
      <c r="W4" s="5" t="s">
        <v>59</v>
      </c>
      <c r="X4" s="4" t="s">
        <v>30</v>
      </c>
      <c r="Y4" s="5" t="s">
        <v>31</v>
      </c>
      <c r="Z4" s="4" t="s">
        <v>57</v>
      </c>
      <c r="AA4" s="5" t="s">
        <v>58</v>
      </c>
      <c r="AB4" s="6">
        <v>9.9039000000000002E-3</v>
      </c>
      <c r="AD4" s="7"/>
      <c r="AF4" s="7"/>
      <c r="AG4" s="7"/>
    </row>
    <row r="5" spans="1:33" x14ac:dyDescent="0.2">
      <c r="A5" s="11">
        <v>1259</v>
      </c>
      <c r="B5" s="12" t="s">
        <v>35</v>
      </c>
      <c r="C5" s="12">
        <v>43238</v>
      </c>
      <c r="D5" s="4">
        <v>181</v>
      </c>
      <c r="E5" s="5" t="s">
        <v>60</v>
      </c>
      <c r="F5" s="4" t="s">
        <v>67</v>
      </c>
      <c r="G5" s="5" t="s">
        <v>68</v>
      </c>
      <c r="H5" s="4" t="str">
        <f>"000025"</f>
        <v>000025</v>
      </c>
      <c r="I5" s="3">
        <v>42555</v>
      </c>
      <c r="J5" s="4" t="str">
        <f>"000127"</f>
        <v>000127</v>
      </c>
      <c r="K5" s="3">
        <v>42600</v>
      </c>
      <c r="L5" s="4" t="str">
        <f>"000204"</f>
        <v>000204</v>
      </c>
      <c r="M5" s="3">
        <v>42606</v>
      </c>
      <c r="N5" s="4">
        <v>16</v>
      </c>
      <c r="O5" s="4" t="str">
        <f>"001391"</f>
        <v>001391</v>
      </c>
      <c r="P5" s="3">
        <v>43236</v>
      </c>
      <c r="Q5" s="6">
        <v>14.323589999999999</v>
      </c>
      <c r="R5" s="6">
        <v>1.9435899999999999</v>
      </c>
      <c r="S5" s="6">
        <v>12.38</v>
      </c>
      <c r="T5" s="4">
        <v>52</v>
      </c>
      <c r="U5" s="3">
        <v>43238</v>
      </c>
      <c r="V5" s="4">
        <v>7353474666</v>
      </c>
      <c r="W5" s="5" t="s">
        <v>69</v>
      </c>
      <c r="X5" s="4" t="s">
        <v>30</v>
      </c>
      <c r="Y5" s="5" t="s">
        <v>31</v>
      </c>
      <c r="Z5" s="4" t="s">
        <v>57</v>
      </c>
      <c r="AA5" s="5" t="s">
        <v>58</v>
      </c>
      <c r="AB5" s="6">
        <v>0.1432359</v>
      </c>
      <c r="AD5" s="7"/>
      <c r="AF5" s="7"/>
      <c r="AG5" s="7"/>
    </row>
    <row r="6" spans="1:33" x14ac:dyDescent="0.2">
      <c r="A6" s="11">
        <v>1260</v>
      </c>
      <c r="B6" s="12" t="s">
        <v>35</v>
      </c>
      <c r="C6" s="12">
        <v>43238</v>
      </c>
      <c r="D6" s="4">
        <v>181</v>
      </c>
      <c r="E6" s="5" t="s">
        <v>60</v>
      </c>
      <c r="F6" s="4" t="s">
        <v>70</v>
      </c>
      <c r="G6" s="5" t="s">
        <v>71</v>
      </c>
      <c r="H6" s="4" t="str">
        <f>"000029"</f>
        <v>000029</v>
      </c>
      <c r="I6" s="3">
        <v>42567</v>
      </c>
      <c r="J6" s="4" t="str">
        <f>"000143"</f>
        <v>000143</v>
      </c>
      <c r="K6" s="3">
        <v>42613</v>
      </c>
      <c r="L6" s="4" t="str">
        <f>"000221"</f>
        <v>000221</v>
      </c>
      <c r="M6" s="3">
        <v>42613</v>
      </c>
      <c r="N6" s="4">
        <v>16</v>
      </c>
      <c r="O6" s="4" t="str">
        <f>"001479"</f>
        <v>001479</v>
      </c>
      <c r="P6" s="3">
        <v>43236</v>
      </c>
      <c r="Q6" s="6">
        <v>48.986049999999999</v>
      </c>
      <c r="R6" s="6">
        <v>7.6060499999999998</v>
      </c>
      <c r="S6" s="6">
        <v>41.38</v>
      </c>
      <c r="T6" s="4">
        <v>52</v>
      </c>
      <c r="U6" s="3">
        <v>43238</v>
      </c>
      <c r="V6" s="4">
        <v>9986697126</v>
      </c>
      <c r="W6" s="5" t="s">
        <v>41</v>
      </c>
      <c r="X6" s="4" t="s">
        <v>45</v>
      </c>
      <c r="Y6" s="5" t="s">
        <v>46</v>
      </c>
      <c r="Z6" s="4" t="s">
        <v>57</v>
      </c>
      <c r="AA6" s="5" t="s">
        <v>58</v>
      </c>
      <c r="AB6" s="6">
        <v>0.48986049999999998</v>
      </c>
      <c r="AD6" s="7"/>
      <c r="AF6" s="7"/>
      <c r="AG6" s="7"/>
    </row>
    <row r="7" spans="1:33" x14ac:dyDescent="0.2">
      <c r="A7" s="11">
        <v>1916</v>
      </c>
      <c r="B7" s="12" t="s">
        <v>42</v>
      </c>
      <c r="C7" s="12">
        <v>43257</v>
      </c>
      <c r="D7" s="4">
        <v>181</v>
      </c>
      <c r="E7" s="5" t="s">
        <v>60</v>
      </c>
      <c r="F7" s="4" t="s">
        <v>72</v>
      </c>
      <c r="G7" s="5" t="s">
        <v>73</v>
      </c>
      <c r="H7" s="4" t="str">
        <f>"000028"</f>
        <v>000028</v>
      </c>
      <c r="I7" s="3">
        <v>42563</v>
      </c>
      <c r="J7" s="4" t="str">
        <f>"000159"</f>
        <v>000159</v>
      </c>
      <c r="K7" s="3">
        <v>42620</v>
      </c>
      <c r="L7" s="4" t="str">
        <f>"000282"</f>
        <v>000282</v>
      </c>
      <c r="M7" s="3">
        <v>42627</v>
      </c>
      <c r="N7" s="4">
        <v>16</v>
      </c>
      <c r="O7" s="4" t="str">
        <f>"002152"</f>
        <v>002152</v>
      </c>
      <c r="P7" s="3">
        <v>43255</v>
      </c>
      <c r="Q7" s="6">
        <v>9.8506400000000003</v>
      </c>
      <c r="R7" s="6">
        <v>1.4226399999999999</v>
      </c>
      <c r="S7" s="6">
        <v>8.4280000000000008</v>
      </c>
      <c r="T7" s="4">
        <v>71</v>
      </c>
      <c r="U7" s="3">
        <v>43257</v>
      </c>
      <c r="V7" s="4">
        <v>9448420214</v>
      </c>
      <c r="W7" s="5" t="s">
        <v>74</v>
      </c>
      <c r="X7" s="4" t="s">
        <v>30</v>
      </c>
      <c r="Y7" s="5" t="s">
        <v>31</v>
      </c>
      <c r="Z7" s="4" t="s">
        <v>57</v>
      </c>
      <c r="AA7" s="5" t="s">
        <v>58</v>
      </c>
      <c r="AB7" s="6">
        <v>9.8506400000000008E-2</v>
      </c>
      <c r="AD7" s="7"/>
      <c r="AF7" s="7"/>
      <c r="AG7" s="7"/>
    </row>
    <row r="8" spans="1:33" x14ac:dyDescent="0.2">
      <c r="A8" s="11">
        <v>2625</v>
      </c>
      <c r="B8" s="12" t="s">
        <v>42</v>
      </c>
      <c r="C8" s="12">
        <v>43274</v>
      </c>
      <c r="D8" s="4">
        <v>181</v>
      </c>
      <c r="E8" s="5" t="s">
        <v>60</v>
      </c>
      <c r="F8" s="4" t="s">
        <v>75</v>
      </c>
      <c r="G8" s="5" t="s">
        <v>76</v>
      </c>
      <c r="H8" s="4" t="str">
        <f>"000032"</f>
        <v>000032</v>
      </c>
      <c r="I8" s="3">
        <v>42616</v>
      </c>
      <c r="J8" s="4" t="str">
        <f>"000175"</f>
        <v>000175</v>
      </c>
      <c r="K8" s="3">
        <v>42671</v>
      </c>
      <c r="L8" s="4" t="str">
        <f>"000316"</f>
        <v>000316</v>
      </c>
      <c r="M8" s="3">
        <v>42671</v>
      </c>
      <c r="N8" s="4">
        <v>17</v>
      </c>
      <c r="O8" s="4" t="str">
        <f>"002834"</f>
        <v>002834</v>
      </c>
      <c r="P8" s="3">
        <v>43273</v>
      </c>
      <c r="Q8" s="6">
        <v>29.572669999999999</v>
      </c>
      <c r="R8" s="6">
        <v>4.7926700000000002</v>
      </c>
      <c r="S8" s="6">
        <v>24.78</v>
      </c>
      <c r="T8" s="4">
        <v>99</v>
      </c>
      <c r="U8" s="3">
        <v>43274</v>
      </c>
      <c r="V8" s="4">
        <v>9986697126</v>
      </c>
      <c r="W8" s="5" t="s">
        <v>41</v>
      </c>
      <c r="X8" s="4" t="s">
        <v>45</v>
      </c>
      <c r="Y8" s="5" t="s">
        <v>46</v>
      </c>
      <c r="Z8" s="4" t="s">
        <v>57</v>
      </c>
      <c r="AA8" s="5" t="s">
        <v>58</v>
      </c>
      <c r="AB8" s="6">
        <v>0.29572670000000001</v>
      </c>
      <c r="AD8" s="7"/>
      <c r="AF8" s="7"/>
      <c r="AG8" s="7"/>
    </row>
    <row r="9" spans="1:33" x14ac:dyDescent="0.2">
      <c r="A9" s="11">
        <v>2626</v>
      </c>
      <c r="B9" s="12" t="s">
        <v>42</v>
      </c>
      <c r="C9" s="12">
        <v>43274</v>
      </c>
      <c r="D9" s="4">
        <v>181</v>
      </c>
      <c r="E9" s="5" t="s">
        <v>60</v>
      </c>
      <c r="F9" s="4" t="s">
        <v>77</v>
      </c>
      <c r="G9" s="5" t="s">
        <v>78</v>
      </c>
      <c r="H9" s="4" t="str">
        <f>"000034"</f>
        <v>000034</v>
      </c>
      <c r="I9" s="3">
        <v>42616</v>
      </c>
      <c r="J9" s="4" t="str">
        <f>"000176"</f>
        <v>000176</v>
      </c>
      <c r="K9" s="3">
        <v>42671</v>
      </c>
      <c r="L9" s="4" t="str">
        <f>"000317"</f>
        <v>000317</v>
      </c>
      <c r="M9" s="3">
        <v>42671</v>
      </c>
      <c r="N9" s="4">
        <v>17</v>
      </c>
      <c r="O9" s="4" t="str">
        <f>"002840"</f>
        <v>002840</v>
      </c>
      <c r="P9" s="3">
        <v>43273</v>
      </c>
      <c r="Q9" s="6">
        <v>24.718610000000002</v>
      </c>
      <c r="R9" s="6">
        <v>4.0186099999999998</v>
      </c>
      <c r="S9" s="6">
        <v>20.7</v>
      </c>
      <c r="T9" s="4">
        <v>99</v>
      </c>
      <c r="U9" s="3">
        <v>43274</v>
      </c>
      <c r="V9" s="4">
        <v>9986697126</v>
      </c>
      <c r="W9" s="5" t="s">
        <v>41</v>
      </c>
      <c r="X9" s="4" t="s">
        <v>45</v>
      </c>
      <c r="Y9" s="5" t="s">
        <v>46</v>
      </c>
      <c r="Z9" s="4" t="s">
        <v>57</v>
      </c>
      <c r="AA9" s="5" t="s">
        <v>58</v>
      </c>
      <c r="AB9" s="6">
        <v>0.24718610000000002</v>
      </c>
      <c r="AD9" s="7"/>
      <c r="AF9" s="7"/>
      <c r="AG9" s="7"/>
    </row>
    <row r="10" spans="1:33" x14ac:dyDescent="0.2">
      <c r="A10" s="11">
        <v>2627</v>
      </c>
      <c r="B10" s="12" t="s">
        <v>42</v>
      </c>
      <c r="C10" s="12">
        <v>43274</v>
      </c>
      <c r="D10" s="4">
        <v>181</v>
      </c>
      <c r="E10" s="5" t="s">
        <v>60</v>
      </c>
      <c r="F10" s="4" t="s">
        <v>79</v>
      </c>
      <c r="G10" s="5" t="s">
        <v>80</v>
      </c>
      <c r="H10" s="4" t="str">
        <f>"000033"</f>
        <v>000033</v>
      </c>
      <c r="I10" s="3">
        <v>42616</v>
      </c>
      <c r="J10" s="4" t="str">
        <f>"000177"</f>
        <v>000177</v>
      </c>
      <c r="K10" s="3">
        <v>42671</v>
      </c>
      <c r="L10" s="4" t="str">
        <f>"000318"</f>
        <v>000318</v>
      </c>
      <c r="M10" s="3">
        <v>42671</v>
      </c>
      <c r="N10" s="4">
        <v>17</v>
      </c>
      <c r="O10" s="4" t="str">
        <f>"002841"</f>
        <v>002841</v>
      </c>
      <c r="P10" s="3">
        <v>43273</v>
      </c>
      <c r="Q10" s="6">
        <v>23.743379999999998</v>
      </c>
      <c r="R10" s="6">
        <v>3.8243800000000001</v>
      </c>
      <c r="S10" s="6">
        <v>19.919</v>
      </c>
      <c r="T10" s="4">
        <v>99</v>
      </c>
      <c r="U10" s="3">
        <v>43274</v>
      </c>
      <c r="V10" s="4">
        <v>9986697126</v>
      </c>
      <c r="W10" s="5" t="s">
        <v>41</v>
      </c>
      <c r="X10" s="4" t="s">
        <v>45</v>
      </c>
      <c r="Y10" s="5" t="s">
        <v>46</v>
      </c>
      <c r="Z10" s="4" t="s">
        <v>57</v>
      </c>
      <c r="AA10" s="5" t="s">
        <v>58</v>
      </c>
      <c r="AB10" s="6">
        <v>0.23743379999999997</v>
      </c>
      <c r="AD10" s="7"/>
      <c r="AF10" s="7"/>
      <c r="AG10" s="7"/>
    </row>
    <row r="11" spans="1:33" x14ac:dyDescent="0.2">
      <c r="A11" s="11">
        <v>2628</v>
      </c>
      <c r="B11" s="12" t="s">
        <v>42</v>
      </c>
      <c r="C11" s="12">
        <v>43274</v>
      </c>
      <c r="D11" s="4">
        <v>181</v>
      </c>
      <c r="E11" s="5" t="s">
        <v>60</v>
      </c>
      <c r="F11" s="4" t="s">
        <v>81</v>
      </c>
      <c r="G11" s="5" t="s">
        <v>82</v>
      </c>
      <c r="H11" s="4" t="str">
        <f>"000035"</f>
        <v>000035</v>
      </c>
      <c r="I11" s="3">
        <v>42616</v>
      </c>
      <c r="J11" s="4" t="str">
        <f>"000178"</f>
        <v>000178</v>
      </c>
      <c r="K11" s="3">
        <v>42671</v>
      </c>
      <c r="L11" s="4" t="str">
        <f>"000319"</f>
        <v>000319</v>
      </c>
      <c r="M11" s="3">
        <v>42671</v>
      </c>
      <c r="N11" s="4">
        <v>17</v>
      </c>
      <c r="O11" s="4" t="str">
        <f>"002842"</f>
        <v>002842</v>
      </c>
      <c r="P11" s="3">
        <v>43273</v>
      </c>
      <c r="Q11" s="6">
        <v>19.682189999999999</v>
      </c>
      <c r="R11" s="6">
        <v>3.34219</v>
      </c>
      <c r="S11" s="6">
        <v>16.34</v>
      </c>
      <c r="T11" s="4">
        <v>99</v>
      </c>
      <c r="U11" s="3">
        <v>43274</v>
      </c>
      <c r="V11" s="4">
        <v>9986697126</v>
      </c>
      <c r="W11" s="5" t="s">
        <v>51</v>
      </c>
      <c r="X11" s="4" t="s">
        <v>45</v>
      </c>
      <c r="Y11" s="5" t="s">
        <v>46</v>
      </c>
      <c r="Z11" s="4" t="s">
        <v>57</v>
      </c>
      <c r="AA11" s="5" t="s">
        <v>58</v>
      </c>
      <c r="AB11" s="6">
        <v>0.19682189999999999</v>
      </c>
      <c r="AD11" s="7"/>
      <c r="AF11" s="7"/>
      <c r="AG11" s="7"/>
    </row>
    <row r="12" spans="1:33" x14ac:dyDescent="0.2">
      <c r="A12" s="11">
        <v>3622</v>
      </c>
      <c r="B12" s="12" t="s">
        <v>32</v>
      </c>
      <c r="C12" s="12">
        <v>43299</v>
      </c>
      <c r="D12" s="4">
        <v>181</v>
      </c>
      <c r="E12" s="5" t="s">
        <v>60</v>
      </c>
      <c r="F12" s="4" t="s">
        <v>83</v>
      </c>
      <c r="G12" s="5" t="s">
        <v>84</v>
      </c>
      <c r="H12" s="4" t="str">
        <f>"000013"</f>
        <v>000013</v>
      </c>
      <c r="I12" s="3">
        <v>42934</v>
      </c>
      <c r="J12" s="4" t="str">
        <f>"000144"</f>
        <v>000144</v>
      </c>
      <c r="K12" s="3">
        <v>43186</v>
      </c>
      <c r="L12" s="4" t="str">
        <f>"000152"</f>
        <v>000152</v>
      </c>
      <c r="M12" s="3">
        <v>43186</v>
      </c>
      <c r="N12" s="4">
        <v>16</v>
      </c>
      <c r="O12" s="4" t="str">
        <f>"004312"</f>
        <v>004312</v>
      </c>
      <c r="P12" s="3">
        <v>43306</v>
      </c>
      <c r="Q12" s="6">
        <v>12.84024</v>
      </c>
      <c r="R12" s="6">
        <v>1.03464</v>
      </c>
      <c r="S12" s="6">
        <v>11.8056</v>
      </c>
      <c r="T12" s="4">
        <v>127</v>
      </c>
      <c r="U12" s="3">
        <v>43299</v>
      </c>
      <c r="V12" s="4">
        <v>0</v>
      </c>
      <c r="W12" s="5" t="s">
        <v>85</v>
      </c>
      <c r="X12" s="4" t="s">
        <v>33</v>
      </c>
      <c r="Y12" s="5" t="s">
        <v>34</v>
      </c>
      <c r="Z12" s="4" t="s">
        <v>52</v>
      </c>
      <c r="AA12" s="5" t="s">
        <v>53</v>
      </c>
      <c r="AB12" s="6">
        <v>0.1284024</v>
      </c>
      <c r="AD12" s="7"/>
      <c r="AF12" s="7"/>
      <c r="AG12" s="7"/>
    </row>
    <row r="13" spans="1:33" x14ac:dyDescent="0.2">
      <c r="A13" s="11">
        <v>4180</v>
      </c>
      <c r="B13" s="12" t="s">
        <v>32</v>
      </c>
      <c r="C13" s="12">
        <v>43308</v>
      </c>
      <c r="D13" s="4">
        <v>181</v>
      </c>
      <c r="E13" s="5" t="s">
        <v>60</v>
      </c>
      <c r="F13" s="4" t="s">
        <v>86</v>
      </c>
      <c r="G13" s="5" t="s">
        <v>87</v>
      </c>
      <c r="H13" s="4" t="str">
        <f>"000210"</f>
        <v>000210</v>
      </c>
      <c r="I13" s="3">
        <v>43182</v>
      </c>
      <c r="J13" s="4" t="str">
        <f>"000032"</f>
        <v>000032</v>
      </c>
      <c r="K13" s="3">
        <v>43293</v>
      </c>
      <c r="L13" s="4" t="str">
        <f>"000033"</f>
        <v>000033</v>
      </c>
      <c r="M13" s="3">
        <v>43293</v>
      </c>
      <c r="N13" s="4">
        <v>17</v>
      </c>
      <c r="O13" s="4" t="str">
        <f>"004364"</f>
        <v>004364</v>
      </c>
      <c r="P13" s="3">
        <v>43306</v>
      </c>
      <c r="Q13" s="6">
        <v>7.0842900000000002</v>
      </c>
      <c r="R13" s="6">
        <v>0.21961</v>
      </c>
      <c r="S13" s="6">
        <v>6.8646799999999999</v>
      </c>
      <c r="T13" s="4">
        <v>143</v>
      </c>
      <c r="U13" s="3">
        <v>43308</v>
      </c>
      <c r="V13" s="4">
        <v>0</v>
      </c>
      <c r="W13" s="5" t="s">
        <v>88</v>
      </c>
      <c r="X13" s="4" t="s">
        <v>39</v>
      </c>
      <c r="Y13" s="5" t="s">
        <v>40</v>
      </c>
      <c r="Z13" s="4" t="s">
        <v>52</v>
      </c>
      <c r="AA13" s="5" t="s">
        <v>53</v>
      </c>
      <c r="AB13" s="6">
        <v>7.08429E-2</v>
      </c>
      <c r="AD13" s="7"/>
      <c r="AF13" s="7"/>
      <c r="AG13" s="7"/>
    </row>
    <row r="14" spans="1:33" x14ac:dyDescent="0.2">
      <c r="A14" s="11">
        <v>4181</v>
      </c>
      <c r="B14" s="12" t="s">
        <v>32</v>
      </c>
      <c r="C14" s="12">
        <v>43308</v>
      </c>
      <c r="D14" s="4">
        <v>181</v>
      </c>
      <c r="E14" s="5" t="s">
        <v>60</v>
      </c>
      <c r="F14" s="4" t="s">
        <v>89</v>
      </c>
      <c r="G14" s="5" t="s">
        <v>90</v>
      </c>
      <c r="H14" s="4" t="str">
        <f>"000100"</f>
        <v>000100</v>
      </c>
      <c r="I14" s="3">
        <v>43153</v>
      </c>
      <c r="J14" s="4" t="str">
        <f>"000032"</f>
        <v>000032</v>
      </c>
      <c r="K14" s="3">
        <v>43298</v>
      </c>
      <c r="L14" s="4" t="str">
        <f>"000055"</f>
        <v>000055</v>
      </c>
      <c r="M14" s="3">
        <v>43299</v>
      </c>
      <c r="N14" s="4">
        <v>18</v>
      </c>
      <c r="O14" s="4" t="str">
        <f>"004470"</f>
        <v>004470</v>
      </c>
      <c r="P14" s="3">
        <v>43308</v>
      </c>
      <c r="Q14" s="6">
        <v>49.586449999999999</v>
      </c>
      <c r="R14" s="6">
        <v>6.0204000000000004</v>
      </c>
      <c r="S14" s="6">
        <v>43.566049999999997</v>
      </c>
      <c r="T14" s="4">
        <v>145</v>
      </c>
      <c r="U14" s="3">
        <v>43308</v>
      </c>
      <c r="V14" s="4">
        <v>9986697126</v>
      </c>
      <c r="W14" s="5" t="s">
        <v>41</v>
      </c>
      <c r="X14" s="4" t="s">
        <v>36</v>
      </c>
      <c r="Y14" s="5" t="s">
        <v>37</v>
      </c>
      <c r="Z14" s="4" t="s">
        <v>57</v>
      </c>
      <c r="AA14" s="5" t="s">
        <v>58</v>
      </c>
      <c r="AB14" s="6">
        <v>0.49586449999999999</v>
      </c>
      <c r="AD14" s="7"/>
      <c r="AF14" s="7"/>
      <c r="AG14" s="7"/>
    </row>
    <row r="15" spans="1:33" x14ac:dyDescent="0.2">
      <c r="A15" s="11">
        <v>4182</v>
      </c>
      <c r="B15" s="12" t="s">
        <v>32</v>
      </c>
      <c r="C15" s="12">
        <v>43308</v>
      </c>
      <c r="D15" s="4">
        <v>181</v>
      </c>
      <c r="E15" s="5" t="s">
        <v>60</v>
      </c>
      <c r="F15" s="4" t="s">
        <v>83</v>
      </c>
      <c r="G15" s="5" t="s">
        <v>84</v>
      </c>
      <c r="H15" s="4" t="str">
        <f>"000013"</f>
        <v>000013</v>
      </c>
      <c r="I15" s="3">
        <v>42934</v>
      </c>
      <c r="J15" s="4" t="str">
        <f>"000144"</f>
        <v>000144</v>
      </c>
      <c r="K15" s="3">
        <v>43186</v>
      </c>
      <c r="L15" s="4" t="str">
        <f>"000152"</f>
        <v>000152</v>
      </c>
      <c r="M15" s="3">
        <v>43186</v>
      </c>
      <c r="N15" s="4">
        <v>16</v>
      </c>
      <c r="O15" s="4" t="str">
        <f>"004312"</f>
        <v>004312</v>
      </c>
      <c r="P15" s="3">
        <v>43306</v>
      </c>
      <c r="Q15" s="6">
        <v>2.5342500000000001</v>
      </c>
      <c r="R15" s="6">
        <v>0.22994000000000001</v>
      </c>
      <c r="S15" s="6">
        <v>2.3043100000000001</v>
      </c>
      <c r="T15" s="4">
        <v>146</v>
      </c>
      <c r="U15" s="3">
        <v>43308</v>
      </c>
      <c r="V15" s="4">
        <v>0</v>
      </c>
      <c r="W15" s="5" t="s">
        <v>85</v>
      </c>
      <c r="X15" s="4" t="s">
        <v>33</v>
      </c>
      <c r="Y15" s="5" t="s">
        <v>34</v>
      </c>
      <c r="Z15" s="4" t="s">
        <v>52</v>
      </c>
      <c r="AA15" s="5" t="s">
        <v>53</v>
      </c>
      <c r="AB15" s="6">
        <v>2.53425E-2</v>
      </c>
      <c r="AD15" s="7"/>
      <c r="AF15" s="7"/>
      <c r="AG15" s="7"/>
    </row>
    <row r="16" spans="1:33" x14ac:dyDescent="0.2">
      <c r="A16" s="11">
        <v>4237</v>
      </c>
      <c r="B16" s="12" t="s">
        <v>29</v>
      </c>
      <c r="C16" s="12">
        <v>43314</v>
      </c>
      <c r="D16" s="4">
        <v>181</v>
      </c>
      <c r="E16" s="5" t="s">
        <v>60</v>
      </c>
      <c r="F16" s="4" t="s">
        <v>91</v>
      </c>
      <c r="G16" s="5" t="s">
        <v>92</v>
      </c>
      <c r="H16" s="4" t="str">
        <f>"000189"</f>
        <v>000189</v>
      </c>
      <c r="I16" s="3">
        <v>43176</v>
      </c>
      <c r="J16" s="4" t="str">
        <f>"000014"</f>
        <v>000014</v>
      </c>
      <c r="K16" s="3">
        <v>43258</v>
      </c>
      <c r="L16" s="4" t="str">
        <f>"000015"</f>
        <v>000015</v>
      </c>
      <c r="M16" s="3">
        <v>43258</v>
      </c>
      <c r="N16" s="4">
        <v>17</v>
      </c>
      <c r="O16" s="4" t="str">
        <f>"004766"</f>
        <v>004766</v>
      </c>
      <c r="P16" s="3">
        <v>43314</v>
      </c>
      <c r="Q16" s="6">
        <v>48.505270000000003</v>
      </c>
      <c r="R16" s="6">
        <v>5.14154</v>
      </c>
      <c r="S16" s="6">
        <v>43.363729999999997</v>
      </c>
      <c r="T16" s="4">
        <v>150</v>
      </c>
      <c r="U16" s="3">
        <v>43314</v>
      </c>
      <c r="V16" s="4">
        <v>0</v>
      </c>
      <c r="W16" s="5" t="s">
        <v>93</v>
      </c>
      <c r="X16" s="4" t="s">
        <v>39</v>
      </c>
      <c r="Y16" s="5" t="s">
        <v>40</v>
      </c>
      <c r="Z16" s="4" t="s">
        <v>52</v>
      </c>
      <c r="AA16" s="5" t="s">
        <v>53</v>
      </c>
      <c r="AB16" s="6">
        <v>0.4850527</v>
      </c>
      <c r="AD16" s="7"/>
      <c r="AF16" s="7"/>
      <c r="AG16" s="7"/>
    </row>
    <row r="17" spans="1:33" x14ac:dyDescent="0.2">
      <c r="A17" s="11">
        <v>4606</v>
      </c>
      <c r="B17" s="12" t="s">
        <v>29</v>
      </c>
      <c r="C17" s="12">
        <v>43318</v>
      </c>
      <c r="D17" s="4">
        <v>181</v>
      </c>
      <c r="E17" s="5" t="s">
        <v>60</v>
      </c>
      <c r="F17" s="4" t="s">
        <v>94</v>
      </c>
      <c r="G17" s="5" t="s">
        <v>95</v>
      </c>
      <c r="H17" s="4" t="str">
        <f>"000108"</f>
        <v>000108</v>
      </c>
      <c r="I17" s="3">
        <v>42667</v>
      </c>
      <c r="J17" s="4" t="str">
        <f>"024"</f>
        <v>024</v>
      </c>
      <c r="K17" s="3">
        <v>17</v>
      </c>
      <c r="L17" s="4" t="str">
        <f>"033"</f>
        <v>033</v>
      </c>
      <c r="M17" s="3">
        <v>17</v>
      </c>
      <c r="N17" s="4">
        <v>17</v>
      </c>
      <c r="O17" s="4" t="str">
        <f>"004858"</f>
        <v>004858</v>
      </c>
      <c r="P17" s="3">
        <v>43316</v>
      </c>
      <c r="Q17" s="6">
        <v>9.8992000000000004</v>
      </c>
      <c r="R17" s="6">
        <v>1.4612799999999999</v>
      </c>
      <c r="S17" s="6">
        <v>8.4379200000000001</v>
      </c>
      <c r="T17" s="4">
        <v>158</v>
      </c>
      <c r="U17" s="3">
        <v>43318</v>
      </c>
      <c r="V17" s="4">
        <v>9900051631</v>
      </c>
      <c r="W17" s="5" t="s">
        <v>41</v>
      </c>
      <c r="X17" s="4" t="s">
        <v>47</v>
      </c>
      <c r="Y17" s="5" t="s">
        <v>48</v>
      </c>
      <c r="Z17" s="4" t="s">
        <v>54</v>
      </c>
      <c r="AA17" s="5" t="s">
        <v>55</v>
      </c>
      <c r="AB17" s="6">
        <v>9.8992000000000011E-2</v>
      </c>
      <c r="AD17" s="7"/>
      <c r="AF17" s="7"/>
      <c r="AG17" s="7"/>
    </row>
    <row r="18" spans="1:33" x14ac:dyDescent="0.2">
      <c r="A18" s="11">
        <v>4607</v>
      </c>
      <c r="B18" s="12" t="s">
        <v>29</v>
      </c>
      <c r="C18" s="12">
        <v>43318</v>
      </c>
      <c r="D18" s="4">
        <v>181</v>
      </c>
      <c r="E18" s="5" t="s">
        <v>60</v>
      </c>
      <c r="F18" s="4" t="s">
        <v>96</v>
      </c>
      <c r="G18" s="5" t="s">
        <v>97</v>
      </c>
      <c r="H18" s="4" t="str">
        <f>"000148"</f>
        <v>000148</v>
      </c>
      <c r="I18" s="3">
        <v>42824</v>
      </c>
      <c r="J18" s="4" t="str">
        <f>"018"</f>
        <v>018</v>
      </c>
      <c r="K18" s="3">
        <v>17</v>
      </c>
      <c r="L18" s="4" t="str">
        <f>"000007"</f>
        <v>000007</v>
      </c>
      <c r="M18" s="3">
        <v>42990</v>
      </c>
      <c r="N18" s="4">
        <v>11</v>
      </c>
      <c r="O18" s="4" t="str">
        <f>"004787"</f>
        <v>004787</v>
      </c>
      <c r="P18" s="3">
        <v>43314</v>
      </c>
      <c r="Q18" s="6">
        <v>3.7508499999999998</v>
      </c>
      <c r="R18" s="6">
        <v>0.45444000000000001</v>
      </c>
      <c r="S18" s="6">
        <v>3.2964099999999998</v>
      </c>
      <c r="T18" s="4">
        <v>160</v>
      </c>
      <c r="U18" s="3">
        <v>43318</v>
      </c>
      <c r="V18" s="4">
        <v>9845019853</v>
      </c>
      <c r="W18" s="5" t="s">
        <v>98</v>
      </c>
      <c r="X18" s="4" t="s">
        <v>44</v>
      </c>
      <c r="Y18" s="5" t="s">
        <v>43</v>
      </c>
      <c r="Z18" s="4" t="s">
        <v>54</v>
      </c>
      <c r="AA18" s="5" t="s">
        <v>55</v>
      </c>
      <c r="AB18" s="6">
        <v>3.75085E-2</v>
      </c>
      <c r="AD18" s="7"/>
      <c r="AF18" s="7"/>
      <c r="AG18" s="7"/>
    </row>
    <row r="19" spans="1:33" x14ac:dyDescent="0.2">
      <c r="A19" s="11">
        <v>5755</v>
      </c>
      <c r="B19" s="12" t="s">
        <v>38</v>
      </c>
      <c r="C19" s="12">
        <v>43370</v>
      </c>
      <c r="D19" s="4">
        <v>181</v>
      </c>
      <c r="E19" s="5" t="s">
        <v>60</v>
      </c>
      <c r="F19" s="4" t="s">
        <v>99</v>
      </c>
      <c r="G19" s="5" t="s">
        <v>100</v>
      </c>
      <c r="H19" s="4" t="str">
        <f>"000079"</f>
        <v>000079</v>
      </c>
      <c r="I19" s="3">
        <v>42797</v>
      </c>
      <c r="J19" s="4" t="str">
        <f>"000022"</f>
        <v>000022</v>
      </c>
      <c r="K19" s="3">
        <v>42852</v>
      </c>
      <c r="L19" s="4" t="str">
        <f>"000017"</f>
        <v>000017</v>
      </c>
      <c r="M19" s="3">
        <v>42853</v>
      </c>
      <c r="N19" s="4">
        <v>17</v>
      </c>
      <c r="O19" s="4" t="str">
        <f>"005908"</f>
        <v>005908</v>
      </c>
      <c r="P19" s="3">
        <v>43367</v>
      </c>
      <c r="Q19" s="6">
        <v>14.301</v>
      </c>
      <c r="R19" s="6">
        <v>1.8566</v>
      </c>
      <c r="S19" s="6">
        <v>12.4444</v>
      </c>
      <c r="T19" s="4">
        <v>217</v>
      </c>
      <c r="U19" s="3">
        <v>43370</v>
      </c>
      <c r="V19" s="4">
        <v>9448085873</v>
      </c>
      <c r="W19" s="5" t="s">
        <v>59</v>
      </c>
      <c r="X19" s="4" t="s">
        <v>30</v>
      </c>
      <c r="Y19" s="5" t="s">
        <v>31</v>
      </c>
      <c r="Z19" s="4" t="s">
        <v>57</v>
      </c>
      <c r="AA19" s="5" t="s">
        <v>58</v>
      </c>
      <c r="AB19" s="6">
        <f>Q19/100</f>
        <v>0.14301</v>
      </c>
      <c r="AD19" s="7"/>
      <c r="AF19" s="7"/>
      <c r="AG19" s="7"/>
    </row>
    <row r="20" spans="1:33" x14ac:dyDescent="0.2">
      <c r="A20" s="11">
        <v>7596</v>
      </c>
      <c r="B20" s="12" t="s">
        <v>101</v>
      </c>
      <c r="C20" s="12">
        <v>43437</v>
      </c>
      <c r="D20" s="4">
        <v>181</v>
      </c>
      <c r="E20" s="5" t="s">
        <v>60</v>
      </c>
      <c r="F20" s="4" t="s">
        <v>102</v>
      </c>
      <c r="G20" s="5" t="s">
        <v>103</v>
      </c>
      <c r="H20" s="4" t="str">
        <f>"000106"</f>
        <v>000106</v>
      </c>
      <c r="I20" s="3">
        <v>42804</v>
      </c>
      <c r="J20" s="4" t="str">
        <f>"000076"</f>
        <v>000076</v>
      </c>
      <c r="K20" s="3">
        <v>42885</v>
      </c>
      <c r="L20" s="4" t="str">
        <f>"000060"</f>
        <v>000060</v>
      </c>
      <c r="M20" s="3">
        <v>42885</v>
      </c>
      <c r="N20" s="4">
        <v>17</v>
      </c>
      <c r="O20" s="4" t="str">
        <f>"007368"</f>
        <v>007368</v>
      </c>
      <c r="P20" s="3">
        <v>43420</v>
      </c>
      <c r="Q20" s="6">
        <v>9.0805500000000006</v>
      </c>
      <c r="R20" s="6">
        <v>1.2235499999999999</v>
      </c>
      <c r="S20" s="6">
        <v>7.8570000000000002</v>
      </c>
      <c r="T20" s="4">
        <v>279</v>
      </c>
      <c r="U20" s="3">
        <v>43437</v>
      </c>
      <c r="V20" s="4">
        <v>9880329333</v>
      </c>
      <c r="W20" s="5" t="s">
        <v>104</v>
      </c>
      <c r="X20" s="4" t="s">
        <v>30</v>
      </c>
      <c r="Y20" s="5" t="s">
        <v>31</v>
      </c>
      <c r="Z20" s="4" t="s">
        <v>57</v>
      </c>
      <c r="AA20" s="5" t="s">
        <v>58</v>
      </c>
      <c r="AB20" s="6">
        <f>Q20/100</f>
        <v>9.0805500000000011E-2</v>
      </c>
      <c r="AD20" s="7"/>
      <c r="AF20" s="7"/>
      <c r="AG20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2019-01-17T15:01:10Z</dcterms:modified>
</cp:coreProperties>
</file>