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6" i="1" l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<sst xmlns="http://schemas.openxmlformats.org/spreadsheetml/2006/main" count="343" uniqueCount="147">
  <si>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</si>
  <si>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</si>
  <si>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</si>
  <si>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</si>
  <si>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</si>
  <si>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</si>
  <si>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</si>
  <si>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</si>
  <si>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</si>
  <si>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</si>
  <si>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</si>
  <si>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</si>
  <si>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</si>
  <si>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</si>
  <si>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</si>
  <si>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</si>
  <si>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</si>
  <si>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</si>
  <si>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</si>
  <si>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</si>
  <si>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</si>
  <si>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</si>
  <si>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</si>
  <si>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</si>
  <si>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</si>
  <si>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</si>
  <si>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</si>
  <si>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</si>
  <si>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</si>
  <si>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</si>
  <si>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</si>
  <si>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</si>
  <si>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</si>
  <si>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</si>
  <si>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</si>
  <si>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</si>
  <si>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</si>
  <si>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</si>
  <si>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</si>
  <si>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</si>
  <si>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</si>
  <si>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KRIDL</t>
  </si>
  <si>
    <t>June</t>
  </si>
  <si>
    <t>P2178</t>
  </si>
  <si>
    <t>Works sanctioned by Dy. Mayor</t>
  </si>
  <si>
    <t>P0311</t>
  </si>
  <si>
    <t>Landscape Development Of Parks/Medians/Boulevants and Circles(Janoodya Works)</t>
  </si>
  <si>
    <t>P2434</t>
  </si>
  <si>
    <t>Development works for Bangalore City</t>
  </si>
  <si>
    <t xml:space="preserve">KRIDL </t>
  </si>
  <si>
    <t>P0541</t>
  </si>
  <si>
    <t>Emergency Reserve Fund</t>
  </si>
  <si>
    <t>ddo258</t>
  </si>
  <si>
    <t xml:space="preserve"> Executive Engineer Electrical South Zone</t>
  </si>
  <si>
    <t>ddo422</t>
  </si>
  <si>
    <t xml:space="preserve"> Executive Engineer Project - South Zone</t>
  </si>
  <si>
    <t>Padmanabha Nagara</t>
  </si>
  <si>
    <t>ddo269</t>
  </si>
  <si>
    <t xml:space="preserve"> Assistant Executive Engineer Padmanabha Nagar South Zone</t>
  </si>
  <si>
    <t>M/S Mamatha Electricals (P.M.Narasimha)</t>
  </si>
  <si>
    <t>K S SRINIVASAN</t>
  </si>
  <si>
    <t>K M RAKESH</t>
  </si>
  <si>
    <t>182-16-000007</t>
  </si>
  <si>
    <t>Constructing concrete drain is 11th Main of Padmanabhanagar Revenu Layout and culvert with Drain at 12th Main in BHCS of ward no. 182.</t>
  </si>
  <si>
    <t>N RAJASHEKAR</t>
  </si>
  <si>
    <t>182-16-000014</t>
  </si>
  <si>
    <t>Improvements drain 9th Main road and 4th Cross in BHCS Layout in Ward no-182</t>
  </si>
  <si>
    <t>N SHIVALINGEGOWDA</t>
  </si>
  <si>
    <t>182-16-000009</t>
  </si>
  <si>
    <t>providing concrete pavement to completely damaged 8th Cross road at Gowdanapalya in ward no. 182.</t>
  </si>
  <si>
    <t>182-11-000080</t>
  </si>
  <si>
    <t>providing children play equipments to telecom layout park</t>
  </si>
  <si>
    <t>P.Chenakrishna</t>
  </si>
  <si>
    <t>182-15-000016</t>
  </si>
  <si>
    <t>Emergency Works in ward no 182</t>
  </si>
  <si>
    <t>NARASIMHARAJU</t>
  </si>
  <si>
    <t>182-14-000016</t>
  </si>
  <si>
    <t>Emergency Work</t>
  </si>
  <si>
    <t>182-16-000010</t>
  </si>
  <si>
    <t>Removing existing damaged Drain and Providing concrete pavement to road and L shape drain at 5th cross in Gowdanapalya ward no. 182</t>
  </si>
  <si>
    <t>M RAVI BHUSHAN</t>
  </si>
  <si>
    <t>182-13-000041</t>
  </si>
  <si>
    <t>Asphalting to roads in BHCS layout of 11th main 12th main and 2nd cross roads in Padmanabhanagar W-182</t>
  </si>
  <si>
    <t>182-13-000079</t>
  </si>
  <si>
    <t>Asphalting to roads in Rajeevgandi nagar 7th Cross A to E sub Arterial Roads in W-182</t>
  </si>
  <si>
    <t>182-13-000077</t>
  </si>
  <si>
    <t>Asphalting to roads in Gururaj layout 1st to 5th Main Road in W-182</t>
  </si>
  <si>
    <t>182-13-000076</t>
  </si>
  <si>
    <t>Asphalting to roads in Gururaj layout 7 to 9th Main Road in W-182</t>
  </si>
  <si>
    <t>182-13-000080</t>
  </si>
  <si>
    <t>Asphalting to roads in Bruvandan layout 4th Main road and Cross Roads in W-182</t>
  </si>
  <si>
    <t>182-13-000043</t>
  </si>
  <si>
    <t>Asphalting to Gowdanapalya main road from uttarahalli main road to kumaraswamy layout in Padmanabhanagar W-182</t>
  </si>
  <si>
    <t>182-13-000074</t>
  </si>
  <si>
    <t>Asphalting to roads in 2nd main and 1st, 7th and 9th cross roads in Samrudhi layout in Padmanabhanagar, W-182</t>
  </si>
  <si>
    <t>182-13-000067</t>
  </si>
  <si>
    <t>Asphalting to roads in 1st main Govinayakanahalli main road 2nd and 3rd cross Kumarswamy layout 2nd stage, Padmanabhanagar, W-182</t>
  </si>
  <si>
    <t>182-15-000023</t>
  </si>
  <si>
    <t>Improvement and asphalting to roads of 4th main and cross roads in ward no 182</t>
  </si>
  <si>
    <t>NIJAGUNA LAND DEVELOPERS AND BUILDERS</t>
  </si>
  <si>
    <t>182-15-000024</t>
  </si>
  <si>
    <t>Improvement and asphalting to roads in selected reach of 1st cross of Samrudhi layout Padmanabhanagara ward no 182</t>
  </si>
  <si>
    <t>182-16-000005</t>
  </si>
  <si>
    <t>Re doing BWSSB cut portion in Jurisdiction in ward No-182.</t>
  </si>
  <si>
    <t>M CHANNA BASAVANNA</t>
  </si>
  <si>
    <t>182-17-000049</t>
  </si>
  <si>
    <t>Providing CC Camera at Garbage Block Spots in ward no 182 Padmanabhanagara</t>
  </si>
  <si>
    <t>182-13-000073</t>
  </si>
  <si>
    <t>Asphalting to roads in 3rd, 4th main roads in Samrudhi layout in Padmanabhanagar, W- 182</t>
  </si>
  <si>
    <t>TECHNICAL MANAGER (3)</t>
  </si>
  <si>
    <t>182-16-000001</t>
  </si>
  <si>
    <t>Operation and Maintenance of Street Lighting System in Ward No.182 Package S-3 of South Zone</t>
  </si>
  <si>
    <t>Aravinda Electricals (B.M. Srinivas)</t>
  </si>
  <si>
    <t>182-17-000006</t>
  </si>
  <si>
    <t>Protective work to SWD at Padmanabhanagara in ward No 182.</t>
  </si>
  <si>
    <t>182-16-000003</t>
  </si>
  <si>
    <t>Providing Pot holes filling in Padmanabhanagar ward no. 182</t>
  </si>
  <si>
    <t>DASHARATHA RAMI REDDY K</t>
  </si>
  <si>
    <t>182-18-000001</t>
  </si>
  <si>
    <t>Improvements to roads and drains in Gururaj Layout, Rajeev Nagar and Padmanabha Nagar in ward no 182</t>
  </si>
  <si>
    <t>182-18-000002</t>
  </si>
  <si>
    <t>Improvements to roads and drains in 2nd stage KSL and BHS Layout in ward no 182</t>
  </si>
  <si>
    <t>182-16-000011</t>
  </si>
  <si>
    <t>Providing Repairs to  Rajashekar tent road  in Padmanabhanagar in ward no. 182.</t>
  </si>
  <si>
    <t>PRADEEP K G</t>
  </si>
  <si>
    <t>182-16-000008</t>
  </si>
  <si>
    <t>Providing concrete pavement to 7th cross road at Gowdanapalya (Durgamma Temple road) in ward no. 182.</t>
  </si>
  <si>
    <t>182-17-000017</t>
  </si>
  <si>
    <t>Improvements and Drain and  covering slabs in 4th Cross BHCS layout in Ward no-182.</t>
  </si>
  <si>
    <t>182-17-000023</t>
  </si>
  <si>
    <t>Improvements and Drain and covering slabs in 15th Cross and  16th Cross at 22nd Main Road in Padmanabhanagar Ward no-182</t>
  </si>
  <si>
    <t>182-17-000022</t>
  </si>
  <si>
    <t>Improvements and reconstruction of damaged drain portions in Padmanabhanagar  Ward no-182</t>
  </si>
  <si>
    <t>October</t>
  </si>
  <si>
    <t>182-16-000006</t>
  </si>
  <si>
    <t>Repairs to road footpath in Jurisdiction in ward No.182.</t>
  </si>
  <si>
    <t>SHIVARAJU H</t>
  </si>
  <si>
    <t>182-17-000019</t>
  </si>
  <si>
    <t>Improvements and Drain and covering slabs in Muneshwaranagar 3rd Cross in Ward no-182.</t>
  </si>
  <si>
    <t>M GOPINATH</t>
  </si>
  <si>
    <t>November</t>
  </si>
  <si>
    <t>182-17-000007</t>
  </si>
  <si>
    <t>Improvements to drains and culverts in R K Layout and Gururaja Layout in ward no 182.</t>
  </si>
  <si>
    <t>December</t>
  </si>
  <si>
    <t>182-17-000027</t>
  </si>
  <si>
    <t>Maintenance  and  Providing street lights and fixing CC Cameras in jurisdiction of  Padmanabhanagar  ward no. 182</t>
  </si>
  <si>
    <t>M/s. Shreedhara (Himagiri Shree Electricals)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</si>
</sst>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selection activeCell="E3" sqref="E3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7.85546875" style="9" bestFit="1" customWidth="1"/>
    <col min="6" max="6" width="13.28515625" style="9" bestFit="1" customWidth="1"/>
    <col min="7" max="7" width="28.5703125" style="9" customWidth="1"/>
    <col min="8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462</v>
      </c>
      <c r="B2" s="12" t="s">
        <v>28</v>
      </c>
      <c r="C2" s="12">
        <v>43200</v>
      </c>
      <c r="D2" s="4">
        <v>182</v>
      </c>
      <c r="E2" s="5" t="s">
        <v>56</v>
      </c>
      <c r="F2" s="4" t="s">
        <v>62</v>
      </c>
      <c r="G2" s="5" t="s">
        <v>63</v>
      </c>
      <c r="H2" s="4" t="str">
        <f>"000006"</f>
        <v>000006</v>
      </c>
      <c r="I2" s="3">
        <v>42472</v>
      </c>
      <c r="J2" s="4" t="str">
        <f>"000109"</f>
        <v>000109</v>
      </c>
      <c r="K2" s="3">
        <v>42567</v>
      </c>
      <c r="L2" s="4" t="str">
        <f>"000189"</f>
        <v>000189</v>
      </c>
      <c r="M2" s="3">
        <v>42578</v>
      </c>
      <c r="N2" s="4">
        <v>16</v>
      </c>
      <c r="O2" s="4" t="str">
        <f>"011033"</f>
        <v>011033</v>
      </c>
      <c r="P2" s="3">
        <v>43187</v>
      </c>
      <c r="Q2" s="6">
        <v>4.4515099999999999</v>
      </c>
      <c r="R2" s="6">
        <v>1.5598099999999999</v>
      </c>
      <c r="S2" s="6">
        <v>2.8917000000000002</v>
      </c>
      <c r="T2" s="4">
        <v>9</v>
      </c>
      <c r="U2" s="3">
        <v>43200</v>
      </c>
      <c r="V2" s="4">
        <v>9448082676</v>
      </c>
      <c r="W2" s="5" t="s">
        <v>64</v>
      </c>
      <c r="X2" s="4" t="s">
        <v>30</v>
      </c>
      <c r="Y2" s="5" t="s">
        <v>31</v>
      </c>
      <c r="Z2" s="4" t="s">
        <v>57</v>
      </c>
      <c r="AA2" s="5" t="s">
        <v>58</v>
      </c>
      <c r="AB2" s="6">
        <v>4.4515100000000002E-2</v>
      </c>
      <c r="AD2" s="7"/>
      <c r="AF2" s="7"/>
      <c r="AG2" s="7"/>
    </row>
    <row r="3" spans="1:33" x14ac:dyDescent="0.2">
      <c r="A3" s="11">
        <v>463</v>
      </c>
      <c r="B3" s="12" t="s">
        <v>28</v>
      </c>
      <c r="C3" s="12">
        <v>43200</v>
      </c>
      <c r="D3" s="4">
        <v>182</v>
      </c>
      <c r="E3" s="5" t="s">
        <v>56</v>
      </c>
      <c r="F3" s="4" t="s">
        <v>65</v>
      </c>
      <c r="G3" s="5" t="s">
        <v>66</v>
      </c>
      <c r="H3" s="4" t="str">
        <f>"000122"</f>
        <v>000122</v>
      </c>
      <c r="I3" s="3">
        <v>42461</v>
      </c>
      <c r="J3" s="4" t="str">
        <f>"000108"</f>
        <v>000108</v>
      </c>
      <c r="K3" s="3">
        <v>42567</v>
      </c>
      <c r="L3" s="4" t="str">
        <f>"000161"</f>
        <v>000161</v>
      </c>
      <c r="M3" s="3">
        <v>42576</v>
      </c>
      <c r="N3" s="4">
        <v>16</v>
      </c>
      <c r="O3" s="4" t="str">
        <f>"000230"</f>
        <v>000230</v>
      </c>
      <c r="P3" s="3">
        <v>43194</v>
      </c>
      <c r="Q3" s="6">
        <v>12.805099999999999</v>
      </c>
      <c r="R3" s="6">
        <v>1.7758</v>
      </c>
      <c r="S3" s="6">
        <v>11.029299999999999</v>
      </c>
      <c r="T3" s="4">
        <v>9</v>
      </c>
      <c r="U3" s="3">
        <v>43200</v>
      </c>
      <c r="V3" s="4">
        <v>9341228174</v>
      </c>
      <c r="W3" s="5" t="s">
        <v>67</v>
      </c>
      <c r="X3" s="4" t="s">
        <v>30</v>
      </c>
      <c r="Y3" s="5" t="s">
        <v>31</v>
      </c>
      <c r="Z3" s="4" t="s">
        <v>57</v>
      </c>
      <c r="AA3" s="5" t="s">
        <v>58</v>
      </c>
      <c r="AB3" s="6">
        <v>0.128051</v>
      </c>
      <c r="AD3" s="7"/>
      <c r="AF3" s="7"/>
      <c r="AG3" s="7"/>
    </row>
    <row r="4" spans="1:33" x14ac:dyDescent="0.2">
      <c r="A4" s="11">
        <v>464</v>
      </c>
      <c r="B4" s="12" t="s">
        <v>28</v>
      </c>
      <c r="C4" s="12">
        <v>43200</v>
      </c>
      <c r="D4" s="4">
        <v>182</v>
      </c>
      <c r="E4" s="5" t="s">
        <v>56</v>
      </c>
      <c r="F4" s="4" t="s">
        <v>68</v>
      </c>
      <c r="G4" s="5" t="s">
        <v>69</v>
      </c>
      <c r="H4" s="4" t="str">
        <f>"000009"</f>
        <v>000009</v>
      </c>
      <c r="I4" s="3">
        <v>42480</v>
      </c>
      <c r="J4" s="4" t="str">
        <f>"000107"</f>
        <v>000107</v>
      </c>
      <c r="K4" s="3">
        <v>42567</v>
      </c>
      <c r="L4" s="4" t="str">
        <f>"000162"</f>
        <v>000162</v>
      </c>
      <c r="M4" s="3">
        <v>42576</v>
      </c>
      <c r="N4" s="4">
        <v>16</v>
      </c>
      <c r="O4" s="4" t="str">
        <f>"000233"</f>
        <v>000233</v>
      </c>
      <c r="P4" s="3">
        <v>43194</v>
      </c>
      <c r="Q4" s="6">
        <v>7.6835000000000004</v>
      </c>
      <c r="R4" s="6">
        <v>1.0507500000000001</v>
      </c>
      <c r="S4" s="6">
        <v>6.6327499999999997</v>
      </c>
      <c r="T4" s="4">
        <v>9</v>
      </c>
      <c r="U4" s="3">
        <v>43200</v>
      </c>
      <c r="V4" s="4">
        <v>9341228174</v>
      </c>
      <c r="W4" s="5" t="s">
        <v>67</v>
      </c>
      <c r="X4" s="4" t="s">
        <v>30</v>
      </c>
      <c r="Y4" s="5" t="s">
        <v>31</v>
      </c>
      <c r="Z4" s="4" t="s">
        <v>57</v>
      </c>
      <c r="AA4" s="5" t="s">
        <v>58</v>
      </c>
      <c r="AB4" s="6">
        <v>7.6835000000000001E-2</v>
      </c>
      <c r="AD4" s="7"/>
      <c r="AF4" s="7"/>
      <c r="AG4" s="7"/>
    </row>
    <row r="5" spans="1:33" x14ac:dyDescent="0.2">
      <c r="A5" s="11">
        <v>644</v>
      </c>
      <c r="B5" s="12" t="s">
        <v>28</v>
      </c>
      <c r="C5" s="12">
        <v>43214</v>
      </c>
      <c r="D5" s="4">
        <v>182</v>
      </c>
      <c r="E5" s="5" t="s">
        <v>56</v>
      </c>
      <c r="F5" s="4" t="s">
        <v>70</v>
      </c>
      <c r="G5" s="5" t="s">
        <v>71</v>
      </c>
      <c r="H5" s="4" t="str">
        <f>"000 52"</f>
        <v>000 52</v>
      </c>
      <c r="I5" s="3">
        <v>42151</v>
      </c>
      <c r="J5" s="4" t="str">
        <f>"043"</f>
        <v>043</v>
      </c>
      <c r="K5" s="3">
        <v>16</v>
      </c>
      <c r="L5" s="4" t="str">
        <f>"165"</f>
        <v>165</v>
      </c>
      <c r="M5" s="3">
        <v>16</v>
      </c>
      <c r="N5" s="4">
        <v>11</v>
      </c>
      <c r="O5" s="4" t="str">
        <f>"000572"</f>
        <v>000572</v>
      </c>
      <c r="P5" s="3">
        <v>43203</v>
      </c>
      <c r="Q5" s="6">
        <v>3.9593500000000001</v>
      </c>
      <c r="R5" s="6">
        <v>0.47987000000000002</v>
      </c>
      <c r="S5" s="6">
        <v>3.4794800000000001</v>
      </c>
      <c r="T5" s="4">
        <v>23</v>
      </c>
      <c r="U5" s="3">
        <v>43214</v>
      </c>
      <c r="V5" s="4">
        <v>9741713358</v>
      </c>
      <c r="W5" s="5" t="s">
        <v>72</v>
      </c>
      <c r="X5" s="4" t="s">
        <v>45</v>
      </c>
      <c r="Y5" s="5" t="s">
        <v>46</v>
      </c>
      <c r="Z5" s="4" t="s">
        <v>54</v>
      </c>
      <c r="AA5" s="5" t="s">
        <v>55</v>
      </c>
      <c r="AB5" s="6">
        <v>3.9593500000000004E-2</v>
      </c>
      <c r="AD5" s="7"/>
      <c r="AF5" s="7"/>
      <c r="AG5" s="7"/>
    </row>
    <row r="6" spans="1:33" x14ac:dyDescent="0.2">
      <c r="A6" s="11">
        <v>1261</v>
      </c>
      <c r="B6" s="12" t="s">
        <v>35</v>
      </c>
      <c r="C6" s="12">
        <v>43238</v>
      </c>
      <c r="D6" s="4">
        <v>182</v>
      </c>
      <c r="E6" s="5" t="s">
        <v>56</v>
      </c>
      <c r="F6" s="4" t="s">
        <v>73</v>
      </c>
      <c r="G6" s="5" t="s">
        <v>74</v>
      </c>
      <c r="H6" s="4" t="str">
        <f>"000021"</f>
        <v>000021</v>
      </c>
      <c r="I6" s="3">
        <v>42550</v>
      </c>
      <c r="J6" s="4" t="str">
        <f>"000121"</f>
        <v>000121</v>
      </c>
      <c r="K6" s="3">
        <v>42581</v>
      </c>
      <c r="L6" s="4" t="str">
        <f>"000201"</f>
        <v>000201</v>
      </c>
      <c r="M6" s="3">
        <v>42594</v>
      </c>
      <c r="N6" s="4">
        <v>15</v>
      </c>
      <c r="O6" s="4" t="str">
        <f>"001380"</f>
        <v>001380</v>
      </c>
      <c r="P6" s="3">
        <v>43236</v>
      </c>
      <c r="Q6" s="6">
        <v>18.91845</v>
      </c>
      <c r="R6" s="6">
        <v>2.4564499999999998</v>
      </c>
      <c r="S6" s="6">
        <v>16.462</v>
      </c>
      <c r="T6" s="4">
        <v>52</v>
      </c>
      <c r="U6" s="3">
        <v>43238</v>
      </c>
      <c r="V6" s="4">
        <v>9845797979</v>
      </c>
      <c r="W6" s="5" t="s">
        <v>75</v>
      </c>
      <c r="X6" s="4" t="s">
        <v>30</v>
      </c>
      <c r="Y6" s="5" t="s">
        <v>31</v>
      </c>
      <c r="Z6" s="4" t="s">
        <v>57</v>
      </c>
      <c r="AA6" s="5" t="s">
        <v>58</v>
      </c>
      <c r="AB6" s="6">
        <v>0.18918450000000001</v>
      </c>
      <c r="AD6" s="7"/>
      <c r="AF6" s="7"/>
      <c r="AG6" s="7"/>
    </row>
    <row r="7" spans="1:33" x14ac:dyDescent="0.2">
      <c r="A7" s="11">
        <v>1262</v>
      </c>
      <c r="B7" s="12" t="s">
        <v>35</v>
      </c>
      <c r="C7" s="12">
        <v>43238</v>
      </c>
      <c r="D7" s="4">
        <v>182</v>
      </c>
      <c r="E7" s="5" t="s">
        <v>56</v>
      </c>
      <c r="F7" s="4" t="s">
        <v>76</v>
      </c>
      <c r="G7" s="5" t="s">
        <v>77</v>
      </c>
      <c r="H7" s="4" t="str">
        <f>"000022"</f>
        <v>000022</v>
      </c>
      <c r="I7" s="3">
        <v>42550</v>
      </c>
      <c r="J7" s="4" t="str">
        <f>"000120"</f>
        <v>000120</v>
      </c>
      <c r="K7" s="3">
        <v>42581</v>
      </c>
      <c r="L7" s="4" t="str">
        <f>"000202"</f>
        <v>000202</v>
      </c>
      <c r="M7" s="3">
        <v>42594</v>
      </c>
      <c r="N7" s="4">
        <v>14</v>
      </c>
      <c r="O7" s="4" t="str">
        <f>"001381"</f>
        <v>001381</v>
      </c>
      <c r="P7" s="3">
        <v>43236</v>
      </c>
      <c r="Q7" s="6">
        <v>18.082519999999999</v>
      </c>
      <c r="R7" s="6">
        <v>2.3565200000000002</v>
      </c>
      <c r="S7" s="6">
        <v>15.726000000000001</v>
      </c>
      <c r="T7" s="4">
        <v>52</v>
      </c>
      <c r="U7" s="3">
        <v>43238</v>
      </c>
      <c r="V7" s="4">
        <v>9845797979</v>
      </c>
      <c r="W7" s="5" t="s">
        <v>75</v>
      </c>
      <c r="X7" s="4" t="s">
        <v>30</v>
      </c>
      <c r="Y7" s="5" t="s">
        <v>31</v>
      </c>
      <c r="Z7" s="4" t="s">
        <v>57</v>
      </c>
      <c r="AA7" s="5" t="s">
        <v>58</v>
      </c>
      <c r="AB7" s="6">
        <v>0.18082519999999999</v>
      </c>
      <c r="AD7" s="7"/>
      <c r="AF7" s="7"/>
      <c r="AG7" s="7"/>
    </row>
    <row r="8" spans="1:33" x14ac:dyDescent="0.2">
      <c r="A8" s="11">
        <v>1263</v>
      </c>
      <c r="B8" s="12" t="s">
        <v>35</v>
      </c>
      <c r="C8" s="12">
        <v>43238</v>
      </c>
      <c r="D8" s="4">
        <v>182</v>
      </c>
      <c r="E8" s="5" t="s">
        <v>56</v>
      </c>
      <c r="F8" s="4" t="s">
        <v>78</v>
      </c>
      <c r="G8" s="5" t="s">
        <v>79</v>
      </c>
      <c r="H8" s="4" t="str">
        <f>"000018"</f>
        <v>000018</v>
      </c>
      <c r="I8" s="3">
        <v>42544</v>
      </c>
      <c r="J8" s="4" t="str">
        <f>"000126"</f>
        <v>000126</v>
      </c>
      <c r="K8" s="3">
        <v>42600</v>
      </c>
      <c r="L8" s="4" t="str">
        <f>"000203"</f>
        <v>000203</v>
      </c>
      <c r="M8" s="3">
        <v>42606</v>
      </c>
      <c r="N8" s="4">
        <v>16</v>
      </c>
      <c r="O8" s="4" t="str">
        <f>"001390"</f>
        <v>001390</v>
      </c>
      <c r="P8" s="3">
        <v>43236</v>
      </c>
      <c r="Q8" s="6">
        <v>9.5729799999999994</v>
      </c>
      <c r="R8" s="6">
        <v>1.31298</v>
      </c>
      <c r="S8" s="6">
        <v>8.26</v>
      </c>
      <c r="T8" s="4">
        <v>52</v>
      </c>
      <c r="U8" s="3">
        <v>43238</v>
      </c>
      <c r="V8" s="4">
        <v>9448295688</v>
      </c>
      <c r="W8" s="5" t="s">
        <v>80</v>
      </c>
      <c r="X8" s="4" t="s">
        <v>30</v>
      </c>
      <c r="Y8" s="5" t="s">
        <v>31</v>
      </c>
      <c r="Z8" s="4" t="s">
        <v>57</v>
      </c>
      <c r="AA8" s="5" t="s">
        <v>58</v>
      </c>
      <c r="AB8" s="6">
        <v>9.572979999999999E-2</v>
      </c>
      <c r="AD8" s="7"/>
      <c r="AF8" s="7"/>
      <c r="AG8" s="7"/>
    </row>
    <row r="9" spans="1:33" x14ac:dyDescent="0.2">
      <c r="A9" s="11">
        <v>1583</v>
      </c>
      <c r="B9" s="12" t="s">
        <v>35</v>
      </c>
      <c r="C9" s="12">
        <v>43251</v>
      </c>
      <c r="D9" s="4">
        <v>182</v>
      </c>
      <c r="E9" s="5" t="s">
        <v>56</v>
      </c>
      <c r="F9" s="4" t="s">
        <v>81</v>
      </c>
      <c r="G9" s="5" t="s">
        <v>82</v>
      </c>
      <c r="H9" s="4" t="str">
        <f>"000289"</f>
        <v>000289</v>
      </c>
      <c r="I9" s="3">
        <v>41335</v>
      </c>
      <c r="J9" s="4" t="str">
        <f>"000131"</f>
        <v>000131</v>
      </c>
      <c r="K9" s="3">
        <v>42600</v>
      </c>
      <c r="L9" s="4" t="str">
        <f>"000257"</f>
        <v>000257</v>
      </c>
      <c r="M9" s="3">
        <v>42613</v>
      </c>
      <c r="N9" s="4">
        <v>13</v>
      </c>
      <c r="O9" s="4" t="str">
        <f>"001718"</f>
        <v>001718</v>
      </c>
      <c r="P9" s="3">
        <v>43242</v>
      </c>
      <c r="Q9" s="6">
        <v>21.165900000000001</v>
      </c>
      <c r="R9" s="6">
        <v>3.4712499999999999</v>
      </c>
      <c r="S9" s="6">
        <v>17.694649999999999</v>
      </c>
      <c r="T9" s="4">
        <v>67</v>
      </c>
      <c r="U9" s="3">
        <v>43251</v>
      </c>
      <c r="V9" s="4">
        <v>9986697126</v>
      </c>
      <c r="W9" s="5" t="s">
        <v>41</v>
      </c>
      <c r="X9" s="4" t="s">
        <v>43</v>
      </c>
      <c r="Y9" s="5" t="s">
        <v>44</v>
      </c>
      <c r="Z9" s="4" t="s">
        <v>57</v>
      </c>
      <c r="AA9" s="5" t="s">
        <v>58</v>
      </c>
      <c r="AB9" s="6">
        <v>0.21165900000000001</v>
      </c>
      <c r="AD9" s="7"/>
      <c r="AF9" s="7"/>
      <c r="AG9" s="7"/>
    </row>
    <row r="10" spans="1:33" x14ac:dyDescent="0.2">
      <c r="A10" s="11">
        <v>1584</v>
      </c>
      <c r="B10" s="12" t="s">
        <v>35</v>
      </c>
      <c r="C10" s="12">
        <v>43251</v>
      </c>
      <c r="D10" s="4">
        <v>182</v>
      </c>
      <c r="E10" s="5" t="s">
        <v>56</v>
      </c>
      <c r="F10" s="4" t="s">
        <v>83</v>
      </c>
      <c r="G10" s="5" t="s">
        <v>84</v>
      </c>
      <c r="H10" s="4" t="str">
        <f>"000273"</f>
        <v>000273</v>
      </c>
      <c r="I10" s="3">
        <v>41335</v>
      </c>
      <c r="J10" s="4" t="str">
        <f>"000132"</f>
        <v>000132</v>
      </c>
      <c r="K10" s="3">
        <v>42600</v>
      </c>
      <c r="L10" s="4" t="str">
        <f>"000258"</f>
        <v>000258</v>
      </c>
      <c r="M10" s="3">
        <v>42613</v>
      </c>
      <c r="N10" s="4">
        <v>13</v>
      </c>
      <c r="O10" s="4" t="str">
        <f>"001719"</f>
        <v>001719</v>
      </c>
      <c r="P10" s="3">
        <v>43242</v>
      </c>
      <c r="Q10" s="6">
        <v>9.6020000000000003</v>
      </c>
      <c r="R10" s="6">
        <v>1.6993</v>
      </c>
      <c r="S10" s="6">
        <v>7.9027000000000003</v>
      </c>
      <c r="T10" s="4">
        <v>67</v>
      </c>
      <c r="U10" s="3">
        <v>43251</v>
      </c>
      <c r="V10" s="4">
        <v>9986697126</v>
      </c>
      <c r="W10" s="5" t="s">
        <v>41</v>
      </c>
      <c r="X10" s="4" t="s">
        <v>43</v>
      </c>
      <c r="Y10" s="5" t="s">
        <v>44</v>
      </c>
      <c r="Z10" s="4" t="s">
        <v>57</v>
      </c>
      <c r="AA10" s="5" t="s">
        <v>58</v>
      </c>
      <c r="AB10" s="6">
        <v>9.6020000000000008E-2</v>
      </c>
      <c r="AD10" s="7"/>
      <c r="AF10" s="7"/>
      <c r="AG10" s="7"/>
    </row>
    <row r="11" spans="1:33" x14ac:dyDescent="0.2">
      <c r="A11" s="11">
        <v>1585</v>
      </c>
      <c r="B11" s="12" t="s">
        <v>35</v>
      </c>
      <c r="C11" s="12">
        <v>43251</v>
      </c>
      <c r="D11" s="4">
        <v>182</v>
      </c>
      <c r="E11" s="5" t="s">
        <v>56</v>
      </c>
      <c r="F11" s="4" t="s">
        <v>85</v>
      </c>
      <c r="G11" s="5" t="s">
        <v>86</v>
      </c>
      <c r="H11" s="4" t="str">
        <f>"000274"</f>
        <v>000274</v>
      </c>
      <c r="I11" s="3">
        <v>41335</v>
      </c>
      <c r="J11" s="4" t="str">
        <f>"000133"</f>
        <v>000133</v>
      </c>
      <c r="K11" s="3">
        <v>42600</v>
      </c>
      <c r="L11" s="4" t="str">
        <f>"000259"</f>
        <v>000259</v>
      </c>
      <c r="M11" s="3">
        <v>42613</v>
      </c>
      <c r="N11" s="4">
        <v>13</v>
      </c>
      <c r="O11" s="4" t="str">
        <f>"001720"</f>
        <v>001720</v>
      </c>
      <c r="P11" s="3">
        <v>43242</v>
      </c>
      <c r="Q11" s="6">
        <v>17.347000000000001</v>
      </c>
      <c r="R11" s="6">
        <v>2.8479999999999999</v>
      </c>
      <c r="S11" s="6">
        <v>14.499000000000001</v>
      </c>
      <c r="T11" s="4">
        <v>67</v>
      </c>
      <c r="U11" s="3">
        <v>43251</v>
      </c>
      <c r="V11" s="4">
        <v>9986697126</v>
      </c>
      <c r="W11" s="5" t="s">
        <v>41</v>
      </c>
      <c r="X11" s="4" t="s">
        <v>43</v>
      </c>
      <c r="Y11" s="5" t="s">
        <v>44</v>
      </c>
      <c r="Z11" s="4" t="s">
        <v>57</v>
      </c>
      <c r="AA11" s="5" t="s">
        <v>58</v>
      </c>
      <c r="AB11" s="6">
        <v>0.17347000000000001</v>
      </c>
      <c r="AD11" s="7"/>
      <c r="AF11" s="7"/>
      <c r="AG11" s="7"/>
    </row>
    <row r="12" spans="1:33" x14ac:dyDescent="0.2">
      <c r="A12" s="11">
        <v>1586</v>
      </c>
      <c r="B12" s="12" t="s">
        <v>35</v>
      </c>
      <c r="C12" s="12">
        <v>43251</v>
      </c>
      <c r="D12" s="4">
        <v>182</v>
      </c>
      <c r="E12" s="5" t="s">
        <v>56</v>
      </c>
      <c r="F12" s="4" t="s">
        <v>87</v>
      </c>
      <c r="G12" s="5" t="s">
        <v>88</v>
      </c>
      <c r="H12" s="4" t="str">
        <f>"000288"</f>
        <v>000288</v>
      </c>
      <c r="I12" s="3">
        <v>41335</v>
      </c>
      <c r="J12" s="4" t="str">
        <f>"000134"</f>
        <v>000134</v>
      </c>
      <c r="K12" s="3">
        <v>42600</v>
      </c>
      <c r="L12" s="4" t="str">
        <f>"000260"</f>
        <v>000260</v>
      </c>
      <c r="M12" s="3">
        <v>42613</v>
      </c>
      <c r="N12" s="4">
        <v>13</v>
      </c>
      <c r="O12" s="4" t="str">
        <f>"001721"</f>
        <v>001721</v>
      </c>
      <c r="P12" s="3">
        <v>43242</v>
      </c>
      <c r="Q12" s="6">
        <v>18.101400000000002</v>
      </c>
      <c r="R12" s="6">
        <v>2.9612500000000002</v>
      </c>
      <c r="S12" s="6">
        <v>15.14015</v>
      </c>
      <c r="T12" s="4">
        <v>67</v>
      </c>
      <c r="U12" s="3">
        <v>43251</v>
      </c>
      <c r="V12" s="4">
        <v>9986697126</v>
      </c>
      <c r="W12" s="5" t="s">
        <v>41</v>
      </c>
      <c r="X12" s="4" t="s">
        <v>43</v>
      </c>
      <c r="Y12" s="5" t="s">
        <v>44</v>
      </c>
      <c r="Z12" s="4" t="s">
        <v>57</v>
      </c>
      <c r="AA12" s="5" t="s">
        <v>58</v>
      </c>
      <c r="AB12" s="6">
        <v>0.18101400000000001</v>
      </c>
      <c r="AD12" s="7"/>
      <c r="AF12" s="7"/>
      <c r="AG12" s="7"/>
    </row>
    <row r="13" spans="1:33" x14ac:dyDescent="0.2">
      <c r="A13" s="11">
        <v>1587</v>
      </c>
      <c r="B13" s="12" t="s">
        <v>35</v>
      </c>
      <c r="C13" s="12">
        <v>43251</v>
      </c>
      <c r="D13" s="4">
        <v>182</v>
      </c>
      <c r="E13" s="5" t="s">
        <v>56</v>
      </c>
      <c r="F13" s="4" t="s">
        <v>89</v>
      </c>
      <c r="G13" s="5" t="s">
        <v>90</v>
      </c>
      <c r="H13" s="4" t="str">
        <f>"000270"</f>
        <v>000270</v>
      </c>
      <c r="I13" s="3">
        <v>41335</v>
      </c>
      <c r="J13" s="4" t="str">
        <f>"000135"</f>
        <v>000135</v>
      </c>
      <c r="K13" s="3">
        <v>42600</v>
      </c>
      <c r="L13" s="4" t="str">
        <f>"000261"</f>
        <v>000261</v>
      </c>
      <c r="M13" s="3">
        <v>42613</v>
      </c>
      <c r="N13" s="4">
        <v>13</v>
      </c>
      <c r="O13" s="4" t="str">
        <f>"001722"</f>
        <v>001722</v>
      </c>
      <c r="P13" s="3">
        <v>43242</v>
      </c>
      <c r="Q13" s="6">
        <v>16.6571</v>
      </c>
      <c r="R13" s="6">
        <v>2.7474500000000002</v>
      </c>
      <c r="S13" s="6">
        <v>13.909649999999999</v>
      </c>
      <c r="T13" s="4">
        <v>67</v>
      </c>
      <c r="U13" s="3">
        <v>43251</v>
      </c>
      <c r="V13" s="4">
        <v>9986697126</v>
      </c>
      <c r="W13" s="5" t="s">
        <v>41</v>
      </c>
      <c r="X13" s="4" t="s">
        <v>43</v>
      </c>
      <c r="Y13" s="5" t="s">
        <v>44</v>
      </c>
      <c r="Z13" s="4" t="s">
        <v>57</v>
      </c>
      <c r="AA13" s="5" t="s">
        <v>58</v>
      </c>
      <c r="AB13" s="6">
        <v>0.166571</v>
      </c>
      <c r="AD13" s="7"/>
      <c r="AF13" s="7"/>
      <c r="AG13" s="7"/>
    </row>
    <row r="14" spans="1:33" x14ac:dyDescent="0.2">
      <c r="A14" s="11">
        <v>1588</v>
      </c>
      <c r="B14" s="12" t="s">
        <v>35</v>
      </c>
      <c r="C14" s="12">
        <v>43251</v>
      </c>
      <c r="D14" s="4">
        <v>182</v>
      </c>
      <c r="E14" s="5" t="s">
        <v>56</v>
      </c>
      <c r="F14" s="4" t="s">
        <v>91</v>
      </c>
      <c r="G14" s="5" t="s">
        <v>92</v>
      </c>
      <c r="H14" s="4" t="str">
        <f>"000290"</f>
        <v>000290</v>
      </c>
      <c r="I14" s="3">
        <v>41335</v>
      </c>
      <c r="J14" s="4" t="str">
        <f>"000136"</f>
        <v>000136</v>
      </c>
      <c r="K14" s="3">
        <v>42600</v>
      </c>
      <c r="L14" s="4" t="str">
        <f>"000262"</f>
        <v>000262</v>
      </c>
      <c r="M14" s="3">
        <v>42613</v>
      </c>
      <c r="N14" s="4">
        <v>13</v>
      </c>
      <c r="O14" s="4" t="str">
        <f>"001723"</f>
        <v>001723</v>
      </c>
      <c r="P14" s="3">
        <v>43242</v>
      </c>
      <c r="Q14" s="6">
        <v>19.603100000000001</v>
      </c>
      <c r="R14" s="6">
        <v>3.2198000000000002</v>
      </c>
      <c r="S14" s="6">
        <v>16.383299999999998</v>
      </c>
      <c r="T14" s="4">
        <v>67</v>
      </c>
      <c r="U14" s="3">
        <v>43251</v>
      </c>
      <c r="V14" s="4">
        <v>9986697126</v>
      </c>
      <c r="W14" s="5" t="s">
        <v>41</v>
      </c>
      <c r="X14" s="4" t="s">
        <v>43</v>
      </c>
      <c r="Y14" s="5" t="s">
        <v>44</v>
      </c>
      <c r="Z14" s="4" t="s">
        <v>57</v>
      </c>
      <c r="AA14" s="5" t="s">
        <v>58</v>
      </c>
      <c r="AB14" s="6">
        <v>0.19603100000000001</v>
      </c>
      <c r="AD14" s="7"/>
      <c r="AF14" s="7"/>
      <c r="AG14" s="7"/>
    </row>
    <row r="15" spans="1:33" x14ac:dyDescent="0.2">
      <c r="A15" s="11">
        <v>1589</v>
      </c>
      <c r="B15" s="12" t="s">
        <v>35</v>
      </c>
      <c r="C15" s="12">
        <v>43251</v>
      </c>
      <c r="D15" s="4">
        <v>182</v>
      </c>
      <c r="E15" s="5" t="s">
        <v>56</v>
      </c>
      <c r="F15" s="4" t="s">
        <v>93</v>
      </c>
      <c r="G15" s="5" t="s">
        <v>94</v>
      </c>
      <c r="H15" s="4" t="str">
        <f>"000272"</f>
        <v>000272</v>
      </c>
      <c r="I15" s="3">
        <v>41335</v>
      </c>
      <c r="J15" s="4" t="str">
        <f>"000137"</f>
        <v>000137</v>
      </c>
      <c r="K15" s="3">
        <v>42600</v>
      </c>
      <c r="L15" s="4" t="str">
        <f>"000263"</f>
        <v>000263</v>
      </c>
      <c r="M15" s="3">
        <v>42613</v>
      </c>
      <c r="N15" s="4">
        <v>13</v>
      </c>
      <c r="O15" s="4" t="str">
        <f>"001724"</f>
        <v>001724</v>
      </c>
      <c r="P15" s="3">
        <v>43242</v>
      </c>
      <c r="Q15" s="6">
        <v>17.232399999999998</v>
      </c>
      <c r="R15" s="6">
        <v>2.8010000000000002</v>
      </c>
      <c r="S15" s="6">
        <v>14.4314</v>
      </c>
      <c r="T15" s="4">
        <v>67</v>
      </c>
      <c r="U15" s="3">
        <v>43251</v>
      </c>
      <c r="V15" s="4">
        <v>9986697126</v>
      </c>
      <c r="W15" s="5" t="s">
        <v>41</v>
      </c>
      <c r="X15" s="4" t="s">
        <v>43</v>
      </c>
      <c r="Y15" s="5" t="s">
        <v>44</v>
      </c>
      <c r="Z15" s="4" t="s">
        <v>57</v>
      </c>
      <c r="AA15" s="5" t="s">
        <v>58</v>
      </c>
      <c r="AB15" s="6">
        <v>0.17232399999999998</v>
      </c>
      <c r="AD15" s="7"/>
      <c r="AF15" s="7"/>
      <c r="AG15" s="7"/>
    </row>
    <row r="16" spans="1:33" x14ac:dyDescent="0.2">
      <c r="A16" s="11">
        <v>1590</v>
      </c>
      <c r="B16" s="12" t="s">
        <v>35</v>
      </c>
      <c r="C16" s="12">
        <v>43251</v>
      </c>
      <c r="D16" s="4">
        <v>182</v>
      </c>
      <c r="E16" s="5" t="s">
        <v>56</v>
      </c>
      <c r="F16" s="4" t="s">
        <v>95</v>
      </c>
      <c r="G16" s="5" t="s">
        <v>96</v>
      </c>
      <c r="H16" s="4" t="str">
        <f>"000262"</f>
        <v>000262</v>
      </c>
      <c r="I16" s="3">
        <v>41335</v>
      </c>
      <c r="J16" s="4" t="str">
        <f>"000138"</f>
        <v>000138</v>
      </c>
      <c r="K16" s="3">
        <v>42600</v>
      </c>
      <c r="L16" s="4" t="str">
        <f>"000264"</f>
        <v>000264</v>
      </c>
      <c r="M16" s="3">
        <v>42613</v>
      </c>
      <c r="N16" s="4">
        <v>13</v>
      </c>
      <c r="O16" s="4" t="str">
        <f>"001725"</f>
        <v>001725</v>
      </c>
      <c r="P16" s="3">
        <v>43242</v>
      </c>
      <c r="Q16" s="6">
        <v>18.417449999999999</v>
      </c>
      <c r="R16" s="6">
        <v>3.14405</v>
      </c>
      <c r="S16" s="6">
        <v>15.273400000000001</v>
      </c>
      <c r="T16" s="4">
        <v>67</v>
      </c>
      <c r="U16" s="3">
        <v>43251</v>
      </c>
      <c r="V16" s="4">
        <v>9986697126</v>
      </c>
      <c r="W16" s="5" t="s">
        <v>49</v>
      </c>
      <c r="X16" s="4" t="s">
        <v>43</v>
      </c>
      <c r="Y16" s="5" t="s">
        <v>44</v>
      </c>
      <c r="Z16" s="4" t="s">
        <v>57</v>
      </c>
      <c r="AA16" s="5" t="s">
        <v>58</v>
      </c>
      <c r="AB16" s="6">
        <v>0.18417449999999999</v>
      </c>
      <c r="AD16" s="7"/>
      <c r="AF16" s="7"/>
      <c r="AG16" s="7"/>
    </row>
    <row r="17" spans="1:33" x14ac:dyDescent="0.2">
      <c r="A17" s="11">
        <v>1591</v>
      </c>
      <c r="B17" s="12" t="s">
        <v>35</v>
      </c>
      <c r="C17" s="12">
        <v>43251</v>
      </c>
      <c r="D17" s="4">
        <v>182</v>
      </c>
      <c r="E17" s="5" t="s">
        <v>56</v>
      </c>
      <c r="F17" s="4" t="s">
        <v>97</v>
      </c>
      <c r="G17" s="5" t="s">
        <v>98</v>
      </c>
      <c r="H17" s="4" t="str">
        <f>"000212"</f>
        <v>000212</v>
      </c>
      <c r="I17" s="3">
        <v>42091</v>
      </c>
      <c r="J17" s="4" t="str">
        <f>"000139"</f>
        <v>000139</v>
      </c>
      <c r="K17" s="3">
        <v>42600</v>
      </c>
      <c r="L17" s="4" t="str">
        <f>"000265"</f>
        <v>000265</v>
      </c>
      <c r="M17" s="3">
        <v>42613</v>
      </c>
      <c r="N17" s="4">
        <v>15</v>
      </c>
      <c r="O17" s="4" t="str">
        <f>"001726"</f>
        <v>001726</v>
      </c>
      <c r="P17" s="3">
        <v>43242</v>
      </c>
      <c r="Q17" s="6">
        <v>15.5458</v>
      </c>
      <c r="R17" s="6">
        <v>2.1518000000000002</v>
      </c>
      <c r="S17" s="6">
        <v>13.394</v>
      </c>
      <c r="T17" s="4">
        <v>67</v>
      </c>
      <c r="U17" s="3">
        <v>43251</v>
      </c>
      <c r="V17" s="4">
        <v>9900958181</v>
      </c>
      <c r="W17" s="5" t="s">
        <v>99</v>
      </c>
      <c r="X17" s="4" t="s">
        <v>30</v>
      </c>
      <c r="Y17" s="5" t="s">
        <v>31</v>
      </c>
      <c r="Z17" s="4" t="s">
        <v>57</v>
      </c>
      <c r="AA17" s="5" t="s">
        <v>58</v>
      </c>
      <c r="AB17" s="6">
        <v>0.15545799999999999</v>
      </c>
      <c r="AD17" s="7"/>
      <c r="AF17" s="7"/>
      <c r="AG17" s="7"/>
    </row>
    <row r="18" spans="1:33" x14ac:dyDescent="0.2">
      <c r="A18" s="11">
        <v>1592</v>
      </c>
      <c r="B18" s="12" t="s">
        <v>35</v>
      </c>
      <c r="C18" s="12">
        <v>43251</v>
      </c>
      <c r="D18" s="4">
        <v>182</v>
      </c>
      <c r="E18" s="5" t="s">
        <v>56</v>
      </c>
      <c r="F18" s="4" t="s">
        <v>100</v>
      </c>
      <c r="G18" s="5" t="s">
        <v>101</v>
      </c>
      <c r="H18" s="4" t="str">
        <f>"000211"</f>
        <v>000211</v>
      </c>
      <c r="I18" s="3">
        <v>42091</v>
      </c>
      <c r="J18" s="4" t="str">
        <f>"000140"</f>
        <v>000140</v>
      </c>
      <c r="K18" s="3">
        <v>42600</v>
      </c>
      <c r="L18" s="4" t="str">
        <f>"000266"</f>
        <v>000266</v>
      </c>
      <c r="M18" s="3">
        <v>42613</v>
      </c>
      <c r="N18" s="4">
        <v>15</v>
      </c>
      <c r="O18" s="4" t="str">
        <f>"001727"</f>
        <v>001727</v>
      </c>
      <c r="P18" s="3">
        <v>43242</v>
      </c>
      <c r="Q18" s="6">
        <v>19.603400000000001</v>
      </c>
      <c r="R18" s="6">
        <v>3.2536499999999999</v>
      </c>
      <c r="S18" s="6">
        <v>16.34975</v>
      </c>
      <c r="T18" s="4">
        <v>67</v>
      </c>
      <c r="U18" s="3">
        <v>43251</v>
      </c>
      <c r="V18" s="4">
        <v>9900958181</v>
      </c>
      <c r="W18" s="5" t="s">
        <v>99</v>
      </c>
      <c r="X18" s="4" t="s">
        <v>47</v>
      </c>
      <c r="Y18" s="5" t="s">
        <v>48</v>
      </c>
      <c r="Z18" s="4" t="s">
        <v>57</v>
      </c>
      <c r="AA18" s="5" t="s">
        <v>58</v>
      </c>
      <c r="AB18" s="6">
        <v>0.19603400000000001</v>
      </c>
      <c r="AD18" s="7"/>
      <c r="AF18" s="7"/>
      <c r="AG18" s="7"/>
    </row>
    <row r="19" spans="1:33" x14ac:dyDescent="0.2">
      <c r="A19" s="11">
        <v>1917</v>
      </c>
      <c r="B19" s="12" t="s">
        <v>42</v>
      </c>
      <c r="C19" s="12">
        <v>43257</v>
      </c>
      <c r="D19" s="4">
        <v>182</v>
      </c>
      <c r="E19" s="5" t="s">
        <v>56</v>
      </c>
      <c r="F19" s="4" t="s">
        <v>102</v>
      </c>
      <c r="G19" s="5" t="s">
        <v>103</v>
      </c>
      <c r="H19" s="4" t="str">
        <f>"000017"</f>
        <v>000017</v>
      </c>
      <c r="I19" s="3">
        <v>42549</v>
      </c>
      <c r="J19" s="4" t="str">
        <f>"000160"</f>
        <v>000160</v>
      </c>
      <c r="K19" s="3">
        <v>42627</v>
      </c>
      <c r="L19" s="4" t="str">
        <f>"000283"</f>
        <v>000283</v>
      </c>
      <c r="M19" s="3">
        <v>42627</v>
      </c>
      <c r="N19" s="4">
        <v>16</v>
      </c>
      <c r="O19" s="4" t="str">
        <f>"002153"</f>
        <v>002153</v>
      </c>
      <c r="P19" s="3">
        <v>43255</v>
      </c>
      <c r="Q19" s="6">
        <v>4.7556399999999996</v>
      </c>
      <c r="R19" s="6">
        <v>0.65564</v>
      </c>
      <c r="S19" s="6">
        <v>4.0999999999999996</v>
      </c>
      <c r="T19" s="4">
        <v>71</v>
      </c>
      <c r="U19" s="3">
        <v>43257</v>
      </c>
      <c r="V19" s="4">
        <v>9740408436</v>
      </c>
      <c r="W19" s="5" t="s">
        <v>104</v>
      </c>
      <c r="X19" s="4" t="s">
        <v>30</v>
      </c>
      <c r="Y19" s="5" t="s">
        <v>31</v>
      </c>
      <c r="Z19" s="4" t="s">
        <v>57</v>
      </c>
      <c r="AA19" s="5" t="s">
        <v>58</v>
      </c>
      <c r="AB19" s="6">
        <v>4.7556399999999999E-2</v>
      </c>
      <c r="AD19" s="7"/>
      <c r="AF19" s="7"/>
      <c r="AG19" s="7"/>
    </row>
    <row r="20" spans="1:33" x14ac:dyDescent="0.2">
      <c r="A20" s="11">
        <v>2159</v>
      </c>
      <c r="B20" s="12" t="s">
        <v>42</v>
      </c>
      <c r="C20" s="12">
        <v>43265</v>
      </c>
      <c r="D20" s="4">
        <v>182</v>
      </c>
      <c r="E20" s="5" t="s">
        <v>56</v>
      </c>
      <c r="F20" s="4" t="s">
        <v>105</v>
      </c>
      <c r="G20" s="5" t="s">
        <v>106</v>
      </c>
      <c r="H20" s="4" t="str">
        <f>"000160"</f>
        <v>000160</v>
      </c>
      <c r="I20" s="3">
        <v>43152</v>
      </c>
      <c r="J20" s="4" t="str">
        <f>"000013"</f>
        <v>000013</v>
      </c>
      <c r="K20" s="3">
        <v>43250</v>
      </c>
      <c r="L20" s="4" t="str">
        <f>"000014"</f>
        <v>000014</v>
      </c>
      <c r="M20" s="3">
        <v>43250</v>
      </c>
      <c r="N20" s="4">
        <v>17</v>
      </c>
      <c r="O20" s="4" t="str">
        <f>"002457"</f>
        <v>002457</v>
      </c>
      <c r="P20" s="3">
        <v>43263</v>
      </c>
      <c r="Q20" s="6">
        <v>8.2780199999999997</v>
      </c>
      <c r="R20" s="6">
        <v>0.25661</v>
      </c>
      <c r="S20" s="6">
        <v>8.0214099999999995</v>
      </c>
      <c r="T20" s="4">
        <v>84</v>
      </c>
      <c r="U20" s="3">
        <v>43265</v>
      </c>
      <c r="V20" s="4">
        <v>9880521227</v>
      </c>
      <c r="W20" s="5" t="s">
        <v>59</v>
      </c>
      <c r="X20" s="4" t="s">
        <v>39</v>
      </c>
      <c r="Y20" s="5" t="s">
        <v>40</v>
      </c>
      <c r="Z20" s="4" t="s">
        <v>52</v>
      </c>
      <c r="AA20" s="5" t="s">
        <v>53</v>
      </c>
      <c r="AB20" s="6">
        <v>8.2780199999999998E-2</v>
      </c>
      <c r="AD20" s="7"/>
      <c r="AF20" s="7"/>
      <c r="AG20" s="7"/>
    </row>
    <row r="21" spans="1:33" x14ac:dyDescent="0.2">
      <c r="A21" s="11">
        <v>2375</v>
      </c>
      <c r="B21" s="12" t="s">
        <v>42</v>
      </c>
      <c r="C21" s="12">
        <v>43269</v>
      </c>
      <c r="D21" s="4">
        <v>182</v>
      </c>
      <c r="E21" s="5" t="s">
        <v>56</v>
      </c>
      <c r="F21" s="4" t="s">
        <v>107</v>
      </c>
      <c r="G21" s="5" t="s">
        <v>108</v>
      </c>
      <c r="H21" s="4" t="str">
        <f>"000029"</f>
        <v>000029</v>
      </c>
      <c r="I21" s="3">
        <v>42101</v>
      </c>
      <c r="J21" s="4" t="str">
        <f>"000108"</f>
        <v>000108</v>
      </c>
      <c r="K21" s="3">
        <v>42275</v>
      </c>
      <c r="L21" s="4" t="str">
        <f>"000238"</f>
        <v>000238</v>
      </c>
      <c r="M21" s="3">
        <v>42307</v>
      </c>
      <c r="N21" s="4">
        <v>13</v>
      </c>
      <c r="O21" s="4" t="str">
        <f>"002532"</f>
        <v>002532</v>
      </c>
      <c r="P21" s="3">
        <v>43264</v>
      </c>
      <c r="Q21" s="6">
        <v>18.064900000000002</v>
      </c>
      <c r="R21" s="6">
        <v>3.2341500000000001</v>
      </c>
      <c r="S21" s="6">
        <v>14.83075</v>
      </c>
      <c r="T21" s="4">
        <v>89</v>
      </c>
      <c r="U21" s="3">
        <v>43269</v>
      </c>
      <c r="V21" s="4">
        <v>9986697126</v>
      </c>
      <c r="W21" s="5" t="s">
        <v>109</v>
      </c>
      <c r="X21" s="4" t="s">
        <v>43</v>
      </c>
      <c r="Y21" s="5" t="s">
        <v>44</v>
      </c>
      <c r="Z21" s="4" t="s">
        <v>57</v>
      </c>
      <c r="AA21" s="5" t="s">
        <v>58</v>
      </c>
      <c r="AB21" s="6">
        <v>0.180649</v>
      </c>
      <c r="AD21" s="7"/>
      <c r="AF21" s="7"/>
      <c r="AG21" s="7"/>
    </row>
    <row r="22" spans="1:33" x14ac:dyDescent="0.2">
      <c r="A22" s="11">
        <v>3623</v>
      </c>
      <c r="B22" s="12" t="s">
        <v>32</v>
      </c>
      <c r="C22" s="12">
        <v>43299</v>
      </c>
      <c r="D22" s="4">
        <v>182</v>
      </c>
      <c r="E22" s="5" t="s">
        <v>56</v>
      </c>
      <c r="F22" s="4" t="s">
        <v>110</v>
      </c>
      <c r="G22" s="5" t="s">
        <v>111</v>
      </c>
      <c r="H22" s="4" t="str">
        <f>"000005"</f>
        <v>000005</v>
      </c>
      <c r="I22" s="3">
        <v>42930</v>
      </c>
      <c r="J22" s="4" t="str">
        <f>"000148"</f>
        <v>000148</v>
      </c>
      <c r="K22" s="3">
        <v>43186</v>
      </c>
      <c r="L22" s="4" t="str">
        <f>"000153"</f>
        <v>000153</v>
      </c>
      <c r="M22" s="3">
        <v>43186</v>
      </c>
      <c r="N22" s="4">
        <v>16</v>
      </c>
      <c r="O22" s="4" t="str">
        <f>"004314"</f>
        <v>004314</v>
      </c>
      <c r="P22" s="3">
        <v>43306</v>
      </c>
      <c r="Q22" s="6">
        <v>10.8514</v>
      </c>
      <c r="R22" s="6">
        <v>0.89644000000000001</v>
      </c>
      <c r="S22" s="6">
        <v>9.9549599999999998</v>
      </c>
      <c r="T22" s="4">
        <v>127</v>
      </c>
      <c r="U22" s="3">
        <v>43299</v>
      </c>
      <c r="V22" s="4">
        <v>0</v>
      </c>
      <c r="W22" s="5" t="s">
        <v>112</v>
      </c>
      <c r="X22" s="4" t="s">
        <v>33</v>
      </c>
      <c r="Y22" s="5" t="s">
        <v>34</v>
      </c>
      <c r="Z22" s="4" t="s">
        <v>52</v>
      </c>
      <c r="AA22" s="5" t="s">
        <v>53</v>
      </c>
      <c r="AB22" s="6">
        <v>0.108514</v>
      </c>
      <c r="AD22" s="7"/>
      <c r="AF22" s="7"/>
      <c r="AG22" s="7"/>
    </row>
    <row r="23" spans="1:33" x14ac:dyDescent="0.2">
      <c r="A23" s="11">
        <v>3951</v>
      </c>
      <c r="B23" s="12" t="s">
        <v>32</v>
      </c>
      <c r="C23" s="12">
        <v>43305</v>
      </c>
      <c r="D23" s="4">
        <v>182</v>
      </c>
      <c r="E23" s="5" t="s">
        <v>56</v>
      </c>
      <c r="F23" s="4" t="s">
        <v>113</v>
      </c>
      <c r="G23" s="5" t="s">
        <v>114</v>
      </c>
      <c r="H23" s="4" t="str">
        <f>"000042"</f>
        <v>000042</v>
      </c>
      <c r="I23" s="3">
        <v>42616</v>
      </c>
      <c r="J23" s="4" t="str">
        <f>"000181"</f>
        <v>000181</v>
      </c>
      <c r="K23" s="3">
        <v>42690</v>
      </c>
      <c r="L23" s="4" t="str">
        <f>"000338"</f>
        <v>000338</v>
      </c>
      <c r="M23" s="3">
        <v>42718</v>
      </c>
      <c r="N23" s="4">
        <v>17</v>
      </c>
      <c r="O23" s="4" t="str">
        <f>"004111"</f>
        <v>004111</v>
      </c>
      <c r="P23" s="3">
        <v>43301</v>
      </c>
      <c r="Q23" s="6">
        <v>29.722159999999999</v>
      </c>
      <c r="R23" s="6">
        <v>4.6921600000000003</v>
      </c>
      <c r="S23" s="6">
        <v>25.03</v>
      </c>
      <c r="T23" s="4">
        <v>139</v>
      </c>
      <c r="U23" s="3">
        <v>43305</v>
      </c>
      <c r="V23" s="4">
        <v>9986697126</v>
      </c>
      <c r="W23" s="5" t="s">
        <v>41</v>
      </c>
      <c r="X23" s="4" t="s">
        <v>50</v>
      </c>
      <c r="Y23" s="5" t="s">
        <v>51</v>
      </c>
      <c r="Z23" s="4" t="s">
        <v>57</v>
      </c>
      <c r="AA23" s="5" t="s">
        <v>58</v>
      </c>
      <c r="AB23" s="6">
        <v>0.29722159999999997</v>
      </c>
      <c r="AD23" s="7"/>
      <c r="AF23" s="7"/>
      <c r="AG23" s="7"/>
    </row>
    <row r="24" spans="1:33" x14ac:dyDescent="0.2">
      <c r="A24" s="11">
        <v>4028</v>
      </c>
      <c r="B24" s="12" t="s">
        <v>32</v>
      </c>
      <c r="C24" s="12">
        <v>43307</v>
      </c>
      <c r="D24" s="4">
        <v>182</v>
      </c>
      <c r="E24" s="5" t="s">
        <v>56</v>
      </c>
      <c r="F24" s="4" t="s">
        <v>115</v>
      </c>
      <c r="G24" s="5" t="s">
        <v>116</v>
      </c>
      <c r="H24" s="4" t="str">
        <f>"000051"</f>
        <v>000051</v>
      </c>
      <c r="I24" s="3">
        <v>42782</v>
      </c>
      <c r="J24" s="4" t="str">
        <f>"000017"</f>
        <v>000017</v>
      </c>
      <c r="K24" s="3">
        <v>42852</v>
      </c>
      <c r="L24" s="4" t="str">
        <f>"000045"</f>
        <v>000045</v>
      </c>
      <c r="M24" s="3">
        <v>42870</v>
      </c>
      <c r="N24" s="4">
        <v>16</v>
      </c>
      <c r="O24" s="4" t="str">
        <f>"003987"</f>
        <v>003987</v>
      </c>
      <c r="P24" s="3">
        <v>43300</v>
      </c>
      <c r="Q24" s="6">
        <v>9.5879999999999992</v>
      </c>
      <c r="R24" s="6">
        <v>1.46025</v>
      </c>
      <c r="S24" s="6">
        <v>8.1277500000000007</v>
      </c>
      <c r="T24" s="4">
        <v>142</v>
      </c>
      <c r="U24" s="3">
        <v>43307</v>
      </c>
      <c r="V24" s="4">
        <v>9449087857</v>
      </c>
      <c r="W24" s="5" t="s">
        <v>117</v>
      </c>
      <c r="X24" s="4" t="s">
        <v>30</v>
      </c>
      <c r="Y24" s="5" t="s">
        <v>31</v>
      </c>
      <c r="Z24" s="4" t="s">
        <v>57</v>
      </c>
      <c r="AA24" s="5" t="s">
        <v>58</v>
      </c>
      <c r="AB24" s="6">
        <v>9.5879999999999993E-2</v>
      </c>
      <c r="AD24" s="7"/>
      <c r="AF24" s="7"/>
      <c r="AG24" s="7"/>
    </row>
    <row r="25" spans="1:33" x14ac:dyDescent="0.2">
      <c r="A25" s="11">
        <v>4183</v>
      </c>
      <c r="B25" s="12" t="s">
        <v>32</v>
      </c>
      <c r="C25" s="12">
        <v>43308</v>
      </c>
      <c r="D25" s="4">
        <v>182</v>
      </c>
      <c r="E25" s="5" t="s">
        <v>56</v>
      </c>
      <c r="F25" s="4" t="s">
        <v>110</v>
      </c>
      <c r="G25" s="5" t="s">
        <v>111</v>
      </c>
      <c r="H25" s="4" t="str">
        <f>"000005"</f>
        <v>000005</v>
      </c>
      <c r="I25" s="3">
        <v>42930</v>
      </c>
      <c r="J25" s="4" t="str">
        <f>"000148"</f>
        <v>000148</v>
      </c>
      <c r="K25" s="3">
        <v>43186</v>
      </c>
      <c r="L25" s="4" t="str">
        <f>"000153"</f>
        <v>000153</v>
      </c>
      <c r="M25" s="3">
        <v>43186</v>
      </c>
      <c r="N25" s="4">
        <v>16</v>
      </c>
      <c r="O25" s="4" t="str">
        <f>"004314"</f>
        <v>004314</v>
      </c>
      <c r="P25" s="3">
        <v>43306</v>
      </c>
      <c r="Q25" s="6">
        <v>2.16038</v>
      </c>
      <c r="R25" s="6">
        <v>0.19339000000000001</v>
      </c>
      <c r="S25" s="6">
        <v>1.96699</v>
      </c>
      <c r="T25" s="4">
        <v>146</v>
      </c>
      <c r="U25" s="3">
        <v>43308</v>
      </c>
      <c r="V25" s="4">
        <v>0</v>
      </c>
      <c r="W25" s="5" t="s">
        <v>112</v>
      </c>
      <c r="X25" s="4" t="s">
        <v>33</v>
      </c>
      <c r="Y25" s="5" t="s">
        <v>34</v>
      </c>
      <c r="Z25" s="4" t="s">
        <v>52</v>
      </c>
      <c r="AA25" s="5" t="s">
        <v>53</v>
      </c>
      <c r="AB25" s="6">
        <v>2.1603799999999999E-2</v>
      </c>
      <c r="AD25" s="7"/>
      <c r="AF25" s="7"/>
      <c r="AG25" s="7"/>
    </row>
    <row r="26" spans="1:33" x14ac:dyDescent="0.2">
      <c r="A26" s="11">
        <v>4646</v>
      </c>
      <c r="B26" s="12" t="s">
        <v>29</v>
      </c>
      <c r="C26" s="12">
        <v>43320</v>
      </c>
      <c r="D26" s="4">
        <v>182</v>
      </c>
      <c r="E26" s="5" t="s">
        <v>56</v>
      </c>
      <c r="F26" s="4" t="s">
        <v>118</v>
      </c>
      <c r="G26" s="5" t="s">
        <v>119</v>
      </c>
      <c r="H26" s="4" t="str">
        <f>"000113"</f>
        <v>000113</v>
      </c>
      <c r="I26" s="3">
        <v>43161</v>
      </c>
      <c r="J26" s="4" t="str">
        <f>"000035"</f>
        <v>000035</v>
      </c>
      <c r="K26" s="3">
        <v>43308</v>
      </c>
      <c r="L26" s="4" t="str">
        <f>"000062"</f>
        <v>000062</v>
      </c>
      <c r="M26" s="3">
        <v>43312</v>
      </c>
      <c r="N26" s="4">
        <v>18</v>
      </c>
      <c r="O26" s="4" t="str">
        <f>"004964"</f>
        <v>004964</v>
      </c>
      <c r="P26" s="3">
        <v>43320</v>
      </c>
      <c r="Q26" s="6">
        <v>22.858750000000001</v>
      </c>
      <c r="R26" s="6">
        <v>2.7532999999999999</v>
      </c>
      <c r="S26" s="6">
        <v>20.105450000000001</v>
      </c>
      <c r="T26" s="4">
        <v>164</v>
      </c>
      <c r="U26" s="3">
        <v>43320</v>
      </c>
      <c r="V26" s="4">
        <v>9986697126</v>
      </c>
      <c r="W26" s="5" t="s">
        <v>41</v>
      </c>
      <c r="X26" s="4" t="s">
        <v>36</v>
      </c>
      <c r="Y26" s="5" t="s">
        <v>37</v>
      </c>
      <c r="Z26" s="4" t="s">
        <v>57</v>
      </c>
      <c r="AA26" s="5" t="s">
        <v>58</v>
      </c>
      <c r="AB26" s="6">
        <v>0.2285875</v>
      </c>
      <c r="AD26" s="7"/>
      <c r="AF26" s="7"/>
      <c r="AG26" s="7"/>
    </row>
    <row r="27" spans="1:33" x14ac:dyDescent="0.2">
      <c r="A27" s="11">
        <v>4647</v>
      </c>
      <c r="B27" s="12" t="s">
        <v>29</v>
      </c>
      <c r="C27" s="12">
        <v>43320</v>
      </c>
      <c r="D27" s="4">
        <v>182</v>
      </c>
      <c r="E27" s="5" t="s">
        <v>56</v>
      </c>
      <c r="F27" s="4" t="s">
        <v>120</v>
      </c>
      <c r="G27" s="5" t="s">
        <v>121</v>
      </c>
      <c r="H27" s="4" t="str">
        <f>"000114"</f>
        <v>000114</v>
      </c>
      <c r="I27" s="3">
        <v>43161</v>
      </c>
      <c r="J27" s="4" t="str">
        <f>"000036"</f>
        <v>000036</v>
      </c>
      <c r="K27" s="3">
        <v>43308</v>
      </c>
      <c r="L27" s="4" t="str">
        <f>"000063"</f>
        <v>000063</v>
      </c>
      <c r="M27" s="3">
        <v>43312</v>
      </c>
      <c r="N27" s="4">
        <v>18</v>
      </c>
      <c r="O27" s="4" t="str">
        <f>"004965"</f>
        <v>004965</v>
      </c>
      <c r="P27" s="3">
        <v>43320</v>
      </c>
      <c r="Q27" s="6">
        <v>24.9955</v>
      </c>
      <c r="R27" s="6">
        <v>3.0877500000000002</v>
      </c>
      <c r="S27" s="6">
        <v>21.90775</v>
      </c>
      <c r="T27" s="4">
        <v>164</v>
      </c>
      <c r="U27" s="3">
        <v>43320</v>
      </c>
      <c r="V27" s="4">
        <v>9986697126</v>
      </c>
      <c r="W27" s="5" t="s">
        <v>41</v>
      </c>
      <c r="X27" s="4" t="s">
        <v>36</v>
      </c>
      <c r="Y27" s="5" t="s">
        <v>37</v>
      </c>
      <c r="Z27" s="4" t="s">
        <v>57</v>
      </c>
      <c r="AA27" s="5" t="s">
        <v>58</v>
      </c>
      <c r="AB27" s="6">
        <v>0.24995500000000001</v>
      </c>
      <c r="AD27" s="7"/>
      <c r="AF27" s="7"/>
      <c r="AG27" s="7"/>
    </row>
    <row r="28" spans="1:33" x14ac:dyDescent="0.2">
      <c r="A28" s="11">
        <v>5338</v>
      </c>
      <c r="B28" s="12" t="s">
        <v>38</v>
      </c>
      <c r="C28" s="12">
        <v>43346</v>
      </c>
      <c r="D28" s="4">
        <v>182</v>
      </c>
      <c r="E28" s="5" t="s">
        <v>56</v>
      </c>
      <c r="F28" s="4" t="s">
        <v>122</v>
      </c>
      <c r="G28" s="5" t="s">
        <v>123</v>
      </c>
      <c r="H28" s="4" t="str">
        <f>"000019"</f>
        <v>000019</v>
      </c>
      <c r="I28" s="3">
        <v>42549</v>
      </c>
      <c r="J28" s="4" t="str">
        <f>"000217"</f>
        <v>000217</v>
      </c>
      <c r="K28" s="3">
        <v>42810</v>
      </c>
      <c r="L28" s="4" t="str">
        <f>"000412"</f>
        <v>000412</v>
      </c>
      <c r="M28" s="3">
        <v>42816</v>
      </c>
      <c r="N28" s="4">
        <v>16</v>
      </c>
      <c r="O28" s="4" t="str">
        <f>"005556"</f>
        <v>005556</v>
      </c>
      <c r="P28" s="3">
        <v>43341</v>
      </c>
      <c r="Q28" s="6">
        <v>4.2286000000000001</v>
      </c>
      <c r="R28" s="6">
        <v>0.70045000000000002</v>
      </c>
      <c r="S28" s="6">
        <v>3.5281500000000001</v>
      </c>
      <c r="T28" s="4">
        <v>193</v>
      </c>
      <c r="U28" s="3">
        <v>43346</v>
      </c>
      <c r="V28" s="4">
        <v>9886816196</v>
      </c>
      <c r="W28" s="5" t="s">
        <v>124</v>
      </c>
      <c r="X28" s="4" t="s">
        <v>30</v>
      </c>
      <c r="Y28" s="5" t="s">
        <v>31</v>
      </c>
      <c r="Z28" s="4" t="s">
        <v>57</v>
      </c>
      <c r="AA28" s="5" t="s">
        <v>58</v>
      </c>
      <c r="AB28" s="6">
        <f t="shared" ref="AB28:AB36" si="0">Q28/100</f>
        <v>4.2286000000000004E-2</v>
      </c>
      <c r="AD28" s="7"/>
      <c r="AF28" s="7"/>
      <c r="AG28" s="7"/>
    </row>
    <row r="29" spans="1:33" x14ac:dyDescent="0.2">
      <c r="A29" s="11">
        <v>5339</v>
      </c>
      <c r="B29" s="12" t="s">
        <v>38</v>
      </c>
      <c r="C29" s="12">
        <v>43346</v>
      </c>
      <c r="D29" s="4">
        <v>182</v>
      </c>
      <c r="E29" s="5" t="s">
        <v>56</v>
      </c>
      <c r="F29" s="4" t="s">
        <v>125</v>
      </c>
      <c r="G29" s="5" t="s">
        <v>126</v>
      </c>
      <c r="H29" s="4" t="str">
        <f>"000020"</f>
        <v>000020</v>
      </c>
      <c r="I29" s="3">
        <v>42550</v>
      </c>
      <c r="J29" s="4" t="str">
        <f>"000218"</f>
        <v>000218</v>
      </c>
      <c r="K29" s="3">
        <v>42810</v>
      </c>
      <c r="L29" s="4" t="str">
        <f>"000413"</f>
        <v>000413</v>
      </c>
      <c r="M29" s="3">
        <v>42816</v>
      </c>
      <c r="N29" s="4">
        <v>16</v>
      </c>
      <c r="O29" s="4" t="str">
        <f>"005557"</f>
        <v>005557</v>
      </c>
      <c r="P29" s="3">
        <v>43341</v>
      </c>
      <c r="Q29" s="6">
        <v>4.8432500000000003</v>
      </c>
      <c r="R29" s="6">
        <v>0.77205000000000001</v>
      </c>
      <c r="S29" s="6">
        <v>4.0712000000000002</v>
      </c>
      <c r="T29" s="4">
        <v>193</v>
      </c>
      <c r="U29" s="3">
        <v>43346</v>
      </c>
      <c r="V29" s="4">
        <v>9886816196</v>
      </c>
      <c r="W29" s="5" t="s">
        <v>124</v>
      </c>
      <c r="X29" s="4" t="s">
        <v>30</v>
      </c>
      <c r="Y29" s="5" t="s">
        <v>31</v>
      </c>
      <c r="Z29" s="4" t="s">
        <v>57</v>
      </c>
      <c r="AA29" s="5" t="s">
        <v>58</v>
      </c>
      <c r="AB29" s="6">
        <f t="shared" si="0"/>
        <v>4.8432500000000003E-2</v>
      </c>
      <c r="AD29" s="7"/>
      <c r="AF29" s="7"/>
      <c r="AG29" s="7"/>
    </row>
    <row r="30" spans="1:33" x14ac:dyDescent="0.2">
      <c r="A30" s="11">
        <v>5756</v>
      </c>
      <c r="B30" s="12" t="s">
        <v>38</v>
      </c>
      <c r="C30" s="12">
        <v>43370</v>
      </c>
      <c r="D30" s="4">
        <v>182</v>
      </c>
      <c r="E30" s="5" t="s">
        <v>56</v>
      </c>
      <c r="F30" s="4" t="s">
        <v>127</v>
      </c>
      <c r="G30" s="5" t="s">
        <v>128</v>
      </c>
      <c r="H30" s="4" t="str">
        <f>"000080"</f>
        <v>000080</v>
      </c>
      <c r="I30" s="3">
        <v>42797</v>
      </c>
      <c r="J30" s="4" t="str">
        <f>"000019"</f>
        <v>000019</v>
      </c>
      <c r="K30" s="3">
        <v>42852</v>
      </c>
      <c r="L30" s="4" t="str">
        <f>"000014"</f>
        <v>000014</v>
      </c>
      <c r="M30" s="3">
        <v>42853</v>
      </c>
      <c r="N30" s="4">
        <v>17</v>
      </c>
      <c r="O30" s="4" t="str">
        <f>"005885"</f>
        <v>005885</v>
      </c>
      <c r="P30" s="3">
        <v>43367</v>
      </c>
      <c r="Q30" s="6">
        <v>18.3535</v>
      </c>
      <c r="R30" s="6">
        <v>2.4616500000000001</v>
      </c>
      <c r="S30" s="6">
        <v>15.89185</v>
      </c>
      <c r="T30" s="4">
        <v>217</v>
      </c>
      <c r="U30" s="3">
        <v>43370</v>
      </c>
      <c r="V30" s="4">
        <v>9448085873</v>
      </c>
      <c r="W30" s="5" t="s">
        <v>60</v>
      </c>
      <c r="X30" s="4" t="s">
        <v>30</v>
      </c>
      <c r="Y30" s="5" t="s">
        <v>31</v>
      </c>
      <c r="Z30" s="4" t="s">
        <v>57</v>
      </c>
      <c r="AA30" s="5" t="s">
        <v>58</v>
      </c>
      <c r="AB30" s="6">
        <f t="shared" si="0"/>
        <v>0.183535</v>
      </c>
      <c r="AD30" s="7"/>
      <c r="AF30" s="7"/>
      <c r="AG30" s="7"/>
    </row>
    <row r="31" spans="1:33" x14ac:dyDescent="0.2">
      <c r="A31" s="11">
        <v>5757</v>
      </c>
      <c r="B31" s="12" t="s">
        <v>38</v>
      </c>
      <c r="C31" s="12">
        <v>43370</v>
      </c>
      <c r="D31" s="4">
        <v>182</v>
      </c>
      <c r="E31" s="5" t="s">
        <v>56</v>
      </c>
      <c r="F31" s="4" t="s">
        <v>129</v>
      </c>
      <c r="G31" s="5" t="s">
        <v>130</v>
      </c>
      <c r="H31" s="4" t="str">
        <f>"000082"</f>
        <v>000082</v>
      </c>
      <c r="I31" s="3">
        <v>42797</v>
      </c>
      <c r="J31" s="4" t="str">
        <f>"000020"</f>
        <v>000020</v>
      </c>
      <c r="K31" s="3">
        <v>42852</v>
      </c>
      <c r="L31" s="4" t="str">
        <f>"000015"</f>
        <v>000015</v>
      </c>
      <c r="M31" s="3">
        <v>42853</v>
      </c>
      <c r="N31" s="4">
        <v>17</v>
      </c>
      <c r="O31" s="4" t="str">
        <f>"005906"</f>
        <v>005906</v>
      </c>
      <c r="P31" s="3">
        <v>43367</v>
      </c>
      <c r="Q31" s="6">
        <v>7.5759999999999996</v>
      </c>
      <c r="R31" s="6">
        <v>1.0041</v>
      </c>
      <c r="S31" s="6">
        <v>6.5719000000000003</v>
      </c>
      <c r="T31" s="4">
        <v>217</v>
      </c>
      <c r="U31" s="3">
        <v>43370</v>
      </c>
      <c r="V31" s="4">
        <v>9880656051</v>
      </c>
      <c r="W31" s="5" t="s">
        <v>61</v>
      </c>
      <c r="X31" s="4" t="s">
        <v>30</v>
      </c>
      <c r="Y31" s="5" t="s">
        <v>31</v>
      </c>
      <c r="Z31" s="4" t="s">
        <v>57</v>
      </c>
      <c r="AA31" s="5" t="s">
        <v>58</v>
      </c>
      <c r="AB31" s="6">
        <f t="shared" si="0"/>
        <v>7.5759999999999994E-2</v>
      </c>
      <c r="AD31" s="7"/>
      <c r="AF31" s="7"/>
      <c r="AG31" s="7"/>
    </row>
    <row r="32" spans="1:33" x14ac:dyDescent="0.2">
      <c r="A32" s="11">
        <v>5758</v>
      </c>
      <c r="B32" s="12" t="s">
        <v>38</v>
      </c>
      <c r="C32" s="12">
        <v>43370</v>
      </c>
      <c r="D32" s="4">
        <v>182</v>
      </c>
      <c r="E32" s="5" t="s">
        <v>56</v>
      </c>
      <c r="F32" s="4" t="s">
        <v>131</v>
      </c>
      <c r="G32" s="5" t="s">
        <v>132</v>
      </c>
      <c r="H32" s="4" t="str">
        <f>"000081"</f>
        <v>000081</v>
      </c>
      <c r="I32" s="3">
        <v>42807</v>
      </c>
      <c r="J32" s="4" t="str">
        <f>"000021"</f>
        <v>000021</v>
      </c>
      <c r="K32" s="3">
        <v>42852</v>
      </c>
      <c r="L32" s="4" t="str">
        <f>"000016"</f>
        <v>000016</v>
      </c>
      <c r="M32" s="3">
        <v>42853</v>
      </c>
      <c r="N32" s="4">
        <v>17</v>
      </c>
      <c r="O32" s="4" t="str">
        <f>"005907"</f>
        <v>005907</v>
      </c>
      <c r="P32" s="3">
        <v>43367</v>
      </c>
      <c r="Q32" s="6">
        <v>9.4824000000000002</v>
      </c>
      <c r="R32" s="6">
        <v>1.2186999999999999</v>
      </c>
      <c r="S32" s="6">
        <v>8.2637</v>
      </c>
      <c r="T32" s="4">
        <v>217</v>
      </c>
      <c r="U32" s="3">
        <v>43370</v>
      </c>
      <c r="V32" s="4">
        <v>9880656051</v>
      </c>
      <c r="W32" s="5" t="s">
        <v>61</v>
      </c>
      <c r="X32" s="4" t="s">
        <v>30</v>
      </c>
      <c r="Y32" s="5" t="s">
        <v>31</v>
      </c>
      <c r="Z32" s="4" t="s">
        <v>57</v>
      </c>
      <c r="AA32" s="5" t="s">
        <v>58</v>
      </c>
      <c r="AB32" s="6">
        <f t="shared" si="0"/>
        <v>9.4824000000000006E-2</v>
      </c>
      <c r="AD32" s="7"/>
      <c r="AF32" s="7"/>
      <c r="AG32" s="7"/>
    </row>
    <row r="33" spans="1:33" x14ac:dyDescent="0.2">
      <c r="A33" s="11">
        <v>6651</v>
      </c>
      <c r="B33" s="12" t="s">
        <v>133</v>
      </c>
      <c r="C33" s="12">
        <v>43389</v>
      </c>
      <c r="D33" s="4">
        <v>182</v>
      </c>
      <c r="E33" s="5" t="s">
        <v>56</v>
      </c>
      <c r="F33" s="4" t="s">
        <v>134</v>
      </c>
      <c r="G33" s="5" t="s">
        <v>135</v>
      </c>
      <c r="H33" s="4" t="str">
        <f>"000109"</f>
        <v>000109</v>
      </c>
      <c r="I33" s="3">
        <v>42811</v>
      </c>
      <c r="J33" s="4" t="str">
        <f>"000043"</f>
        <v>000043</v>
      </c>
      <c r="K33" s="3">
        <v>42861</v>
      </c>
      <c r="L33" s="4" t="str">
        <f>"000035"</f>
        <v>000035</v>
      </c>
      <c r="M33" s="3">
        <v>42861</v>
      </c>
      <c r="N33" s="4">
        <v>16</v>
      </c>
      <c r="O33" s="4" t="str">
        <f>"006552"</f>
        <v>006552</v>
      </c>
      <c r="P33" s="3">
        <v>43383</v>
      </c>
      <c r="Q33" s="6">
        <v>3.9344000000000001</v>
      </c>
      <c r="R33" s="6">
        <v>0.52554999999999996</v>
      </c>
      <c r="S33" s="6">
        <v>3.4088500000000002</v>
      </c>
      <c r="T33" s="4">
        <v>243</v>
      </c>
      <c r="U33" s="3">
        <v>43389</v>
      </c>
      <c r="V33" s="4">
        <v>9008463969</v>
      </c>
      <c r="W33" s="5" t="s">
        <v>136</v>
      </c>
      <c r="X33" s="4" t="s">
        <v>30</v>
      </c>
      <c r="Y33" s="5" t="s">
        <v>31</v>
      </c>
      <c r="Z33" s="4" t="s">
        <v>57</v>
      </c>
      <c r="AA33" s="5" t="s">
        <v>58</v>
      </c>
      <c r="AB33" s="6">
        <f t="shared" si="0"/>
        <v>3.9344000000000004E-2</v>
      </c>
      <c r="AD33" s="7"/>
      <c r="AF33" s="7"/>
      <c r="AG33" s="7"/>
    </row>
    <row r="34" spans="1:33" x14ac:dyDescent="0.2">
      <c r="A34" s="11">
        <v>6652</v>
      </c>
      <c r="B34" s="12" t="s">
        <v>133</v>
      </c>
      <c r="C34" s="12">
        <v>43389</v>
      </c>
      <c r="D34" s="4">
        <v>182</v>
      </c>
      <c r="E34" s="5" t="s">
        <v>56</v>
      </c>
      <c r="F34" s="4" t="s">
        <v>137</v>
      </c>
      <c r="G34" s="5" t="s">
        <v>138</v>
      </c>
      <c r="H34" s="4" t="str">
        <f>"000110"</f>
        <v>000110</v>
      </c>
      <c r="I34" s="3">
        <v>42815</v>
      </c>
      <c r="J34" s="4" t="str">
        <f>"000048"</f>
        <v>000048</v>
      </c>
      <c r="K34" s="3">
        <v>42872</v>
      </c>
      <c r="L34" s="4" t="str">
        <f>"000058"</f>
        <v>000058</v>
      </c>
      <c r="M34" s="3">
        <v>42872</v>
      </c>
      <c r="N34" s="4">
        <v>17</v>
      </c>
      <c r="O34" s="4" t="str">
        <f>"006575"</f>
        <v>006575</v>
      </c>
      <c r="P34" s="3">
        <v>43383</v>
      </c>
      <c r="Q34" s="6">
        <v>14.5525</v>
      </c>
      <c r="R34" s="6">
        <v>1.8626</v>
      </c>
      <c r="S34" s="6">
        <v>12.6899</v>
      </c>
      <c r="T34" s="4">
        <v>243</v>
      </c>
      <c r="U34" s="3">
        <v>43389</v>
      </c>
      <c r="V34" s="4">
        <v>9880367999</v>
      </c>
      <c r="W34" s="5" t="s">
        <v>139</v>
      </c>
      <c r="X34" s="4" t="s">
        <v>30</v>
      </c>
      <c r="Y34" s="5" t="s">
        <v>31</v>
      </c>
      <c r="Z34" s="4" t="s">
        <v>57</v>
      </c>
      <c r="AA34" s="5" t="s">
        <v>58</v>
      </c>
      <c r="AB34" s="6">
        <f t="shared" si="0"/>
        <v>0.14552500000000002</v>
      </c>
      <c r="AD34" s="7"/>
      <c r="AF34" s="7"/>
      <c r="AG34" s="7"/>
    </row>
    <row r="35" spans="1:33" x14ac:dyDescent="0.2">
      <c r="A35" s="11">
        <v>7280</v>
      </c>
      <c r="B35" s="12" t="s">
        <v>140</v>
      </c>
      <c r="C35" s="12">
        <v>43420</v>
      </c>
      <c r="D35" s="4">
        <v>182</v>
      </c>
      <c r="E35" s="5" t="s">
        <v>56</v>
      </c>
      <c r="F35" s="4" t="s">
        <v>141</v>
      </c>
      <c r="G35" s="5" t="s">
        <v>142</v>
      </c>
      <c r="H35" s="4" t="str">
        <f>"000056"</f>
        <v>000056</v>
      </c>
      <c r="I35" s="3">
        <v>42787</v>
      </c>
      <c r="J35" s="4" t="str">
        <f>"000041"</f>
        <v>000041</v>
      </c>
      <c r="K35" s="3">
        <v>42861</v>
      </c>
      <c r="L35" s="4" t="str">
        <f>"000044"</f>
        <v>000044</v>
      </c>
      <c r="M35" s="3">
        <v>42870</v>
      </c>
      <c r="N35" s="4">
        <v>17</v>
      </c>
      <c r="O35" s="4" t="str">
        <f>"007273"</f>
        <v>007273</v>
      </c>
      <c r="P35" s="3">
        <v>43407</v>
      </c>
      <c r="Q35" s="6">
        <v>18.8017</v>
      </c>
      <c r="R35" s="6">
        <v>1.3636999999999999</v>
      </c>
      <c r="S35" s="6">
        <v>17.437999999999999</v>
      </c>
      <c r="T35" s="4">
        <v>266</v>
      </c>
      <c r="U35" s="3">
        <v>43420</v>
      </c>
      <c r="V35" s="4">
        <v>9845797979</v>
      </c>
      <c r="W35" s="5" t="s">
        <v>75</v>
      </c>
      <c r="X35" s="4" t="s">
        <v>50</v>
      </c>
      <c r="Y35" s="5" t="s">
        <v>51</v>
      </c>
      <c r="Z35" s="4" t="s">
        <v>57</v>
      </c>
      <c r="AA35" s="5" t="s">
        <v>58</v>
      </c>
      <c r="AB35" s="6">
        <f t="shared" si="0"/>
        <v>0.18801699999999999</v>
      </c>
      <c r="AD35" s="7"/>
      <c r="AF35" s="7"/>
      <c r="AG35" s="7"/>
    </row>
    <row r="36" spans="1:33" x14ac:dyDescent="0.2">
      <c r="A36" s="11">
        <v>8069</v>
      </c>
      <c r="B36" s="12" t="s">
        <v>143</v>
      </c>
      <c r="C36" s="12">
        <v>43455</v>
      </c>
      <c r="D36" s="4">
        <v>182</v>
      </c>
      <c r="E36" s="5" t="s">
        <v>56</v>
      </c>
      <c r="F36" s="4" t="s">
        <v>144</v>
      </c>
      <c r="G36" s="5" t="s">
        <v>145</v>
      </c>
      <c r="H36" s="4" t="str">
        <f>"000008"</f>
        <v>000008</v>
      </c>
      <c r="I36" s="3">
        <v>42836</v>
      </c>
      <c r="J36" s="4" t="str">
        <f>"000013"</f>
        <v>000013</v>
      </c>
      <c r="K36" s="3">
        <v>42871</v>
      </c>
      <c r="L36" s="4" t="str">
        <f>"000063"</f>
        <v>000063</v>
      </c>
      <c r="M36" s="3">
        <v>42871</v>
      </c>
      <c r="N36" s="4">
        <v>17</v>
      </c>
      <c r="O36" s="4" t="str">
        <f>"008122"</f>
        <v>008122</v>
      </c>
      <c r="P36" s="3">
        <v>43454</v>
      </c>
      <c r="Q36" s="6">
        <v>11.64963</v>
      </c>
      <c r="R36" s="6">
        <v>1.87513</v>
      </c>
      <c r="S36" s="6">
        <v>9.7744999999999997</v>
      </c>
      <c r="T36" s="4">
        <v>301</v>
      </c>
      <c r="U36" s="3">
        <v>43455</v>
      </c>
      <c r="V36" s="4">
        <v>0</v>
      </c>
      <c r="W36" s="5" t="s">
        <v>146</v>
      </c>
      <c r="X36" s="4" t="s">
        <v>30</v>
      </c>
      <c r="Y36" s="5" t="s">
        <v>31</v>
      </c>
      <c r="Z36" s="4" t="s">
        <v>52</v>
      </c>
      <c r="AA36" s="5" t="s">
        <v>53</v>
      </c>
      <c r="AB36" s="6">
        <f t="shared" si="0"/>
        <v>0.1164963</v>
      </c>
      <c r="AD36" s="7"/>
      <c r="AF36" s="7"/>
      <c r="AG3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2019-01-17T15:02:05Z</dcterms:modified>
</cp:coreProperties>
</file>