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4" i="1" l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<sst xmlns="http://schemas.openxmlformats.org/spreadsheetml/2006/main" count="235" uniqueCount="115">
  <si>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</si>
  <si>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</si>
  <si>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</si>
  <si>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</si>
  <si>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</si>
  <si>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</si>
  <si>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</si>
  <si>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</si>
  <si>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</si>
  <si>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</si>
  <si>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</si>
  <si>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</si>
  <si>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</si>
  <si>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</si>
  <si>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</si>
  <si>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</si>
  <si>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</si>
  <si>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</si>
  <si>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</si>
  <si>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</si>
  <si>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</si>
  <si>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</si>
  <si>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</si>
  <si>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</si>
  <si>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</si>
  <si>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</si>
  <si>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</si>
  <si>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</si>
  <si>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</si>
  <si>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</si>
  <si>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P1771</t>
  </si>
  <si>
    <t>Zone Works - POW Works</t>
  </si>
  <si>
    <t>July</t>
  </si>
  <si>
    <t>May</t>
  </si>
  <si>
    <t>September</t>
  </si>
  <si>
    <t>P3110</t>
  </si>
  <si>
    <t>14th Finance Commission Grant Works</t>
  </si>
  <si>
    <t>18per - Works (Bhagyajyothi, Sooru / Neeru Yojane and General) (54 Lakhs / New Wards)</t>
  </si>
  <si>
    <t>P1878</t>
  </si>
  <si>
    <t>KRIDL</t>
  </si>
  <si>
    <t>June</t>
  </si>
  <si>
    <t>P3075</t>
  </si>
  <si>
    <t>Special comprehensive development works in Bangalore city (Bangalore city in charge Minister Discretionary Grants)</t>
  </si>
  <si>
    <t>P0190</t>
  </si>
  <si>
    <t>Works sanctioned by Hon Mayor</t>
  </si>
  <si>
    <t>M/s.KRIDL</t>
  </si>
  <si>
    <t>ddo438</t>
  </si>
  <si>
    <t xml:space="preserve"> Executive Engineer Project Division Bomanahalli Zone</t>
  </si>
  <si>
    <t>ddo442</t>
  </si>
  <si>
    <t xml:space="preserve"> Assistant Executive Engineer Arekere  sub Division Bomanahalli Zone</t>
  </si>
  <si>
    <t>Puttena Halli</t>
  </si>
  <si>
    <t>187-15-000019</t>
  </si>
  <si>
    <t>Construction of CC drain at Right side of main road silver OAK Layout Puttenahalli in ward no 187</t>
  </si>
  <si>
    <t>CHANDRASHEKAR V</t>
  </si>
  <si>
    <t>187-12-000032</t>
  </si>
  <si>
    <t>PROVIDING CC DRAIN TO ROADS IN PUTTENAHALLI JHC AND GRAMA TANA</t>
  </si>
  <si>
    <t xml:space="preserve">P LOKESH </t>
  </si>
  <si>
    <t>P2021</t>
  </si>
  <si>
    <t>Purchase of Land and Construction of Houses, Hostels,  Ambedkar Bhavan (Incl Prev yr Bal. Bills)</t>
  </si>
  <si>
    <t>187-18-000014</t>
  </si>
  <si>
    <t>Improvements to the roads and drain at Puttenahalli A K Colony in ward No 187 Puttenahalli</t>
  </si>
  <si>
    <t>187-18-000015</t>
  </si>
  <si>
    <t>Improvements to the roads and drain at Samudhaya Bhavana Area in ward No 187 Puttenahalli</t>
  </si>
  <si>
    <t>187-17-000052</t>
  </si>
  <si>
    <t>Engagement of Gangman and Hiring of Troctor Tippers for maintenance of road side drains and other civil works in ward no 187</t>
  </si>
  <si>
    <t>187-17-000054</t>
  </si>
  <si>
    <t>Providing CC Camera at Garbage Block Spots in ward no 187 Puttenahalli</t>
  </si>
  <si>
    <t>vijaya kumar A</t>
  </si>
  <si>
    <t>187-16-000005</t>
  </si>
  <si>
    <t>Providing Sign Boards in Ward No.187, Puttenahalli.</t>
  </si>
  <si>
    <t>K S PRATHISH</t>
  </si>
  <si>
    <t>187-16-000003</t>
  </si>
  <si>
    <t>Improments to RCC Drain and Covring slab behand Venkatadri Layout Apolo Hospital Road in ward No.187.</t>
  </si>
  <si>
    <t>K VISHWESH</t>
  </si>
  <si>
    <t>187-17-000006</t>
  </si>
  <si>
    <t>Construction of R.C.C. drains at 23rd main road Ayodhya nagara in ward no 187 Puttenahalli</t>
  </si>
  <si>
    <t>187-17-000003</t>
  </si>
  <si>
    <t>Construction of R.C.C. drains at Nanjundeswara layout Club road in ward no 187 Puttenahalli</t>
  </si>
  <si>
    <t>187-17-000022</t>
  </si>
  <si>
    <t>Construction of Culverts in Ward No 187</t>
  </si>
  <si>
    <t>N Narayana Raju ( AHLN Engineering and Contractors)</t>
  </si>
  <si>
    <t>187-17-000018</t>
  </si>
  <si>
    <t>Providing supplying of labour, tractors and JCB in ward No 187 Puttenahalli</t>
  </si>
  <si>
    <t>JAGADISH K</t>
  </si>
  <si>
    <t>187-17-000030</t>
  </si>
  <si>
    <t>Providing C C Drains at 17th H and 17th I Cross roads in Nanjundeshwara Layout 15th Main in Ward No 187</t>
  </si>
  <si>
    <t xml:space="preserve">V CHANDRASSHEKAR </t>
  </si>
  <si>
    <t>187-17-000050</t>
  </si>
  <si>
    <t>Providing childrren play equipments and other developments works in ward no 187 Puttenahalli</t>
  </si>
  <si>
    <t>187-16-000009</t>
  </si>
  <si>
    <t>Providing Pot  hole Filling   works in ward No.187, Puttenahalli.</t>
  </si>
  <si>
    <t>187-17-000029</t>
  </si>
  <si>
    <t>Providing C C Drains at 17th F and 17th G Cross roads in Nanjundeshwara Layout 15th Main in Ward No 187</t>
  </si>
  <si>
    <t>BASAVARAJU K</t>
  </si>
  <si>
    <t>187-17-000005</t>
  </si>
  <si>
    <t>Construction of R.C.C. drains at 21st  main road Ayodhya nagara  in ward no 187 Puttenahalli</t>
  </si>
  <si>
    <t>187-17-000004</t>
  </si>
  <si>
    <t>Construction of R.C.C. drains at 22nd  main road Ayodhya nagara  in ward no 187 Puttenahalli</t>
  </si>
  <si>
    <t>187-17-000027</t>
  </si>
  <si>
    <t>Providing C C Drains at Shamanna Garden Circle to 18th Cross S.W.D in Ward No 187</t>
  </si>
  <si>
    <t>Sri.Adinarayana</t>
  </si>
  <si>
    <t>187-17-000023</t>
  </si>
  <si>
    <t>Providing C C Drains at Shiva Residency Roads in Ward No 187</t>
  </si>
  <si>
    <t>Sri.Reddiwari Reddappa</t>
  </si>
  <si>
    <t>October</t>
  </si>
  <si>
    <t>187-17-000026</t>
  </si>
  <si>
    <t>Providing C C Drains at 18th Cross 17th Cross Beside Bhora Masque Road in Ward No 187</t>
  </si>
  <si>
    <t>187-17-000025</t>
  </si>
  <si>
    <t>Providing C C Drains at 18th Cross Gopala Reddy Layout ( Mini Madars Road) in Ward No 187</t>
  </si>
  <si>
    <t>K Vishwesha</t>
  </si>
  <si>
    <t>December</t>
  </si>
  <si>
    <t>187-18-000067</t>
  </si>
  <si>
    <t xml:space="preserve">Construction of compound wall with M.S.Grill and allied infrastructure to Indira Canteen premises in ward no.187 Puttenahalli  </t>
  </si>
  <si>
    <t>P3106</t>
  </si>
  <si>
    <t>Nagarothana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</si>
</sst>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"/>
  <sheetViews>
    <sheetView tabSelected="1" workbookViewId="0">
      <selection activeCell="C1" sqref="C1"/>
    </sheetView>
  </sheetViews>
  <sheetFormatPr defaultRowHeight="12.75" x14ac:dyDescent="0.2"/>
  <cols>
    <col min="1" max="1" width="5.42578125" style="8" bestFit="1" customWidth="1"/>
    <col min="2" max="2" width="9.140625" style="8"/>
    <col min="3" max="3" width="9.5703125" style="8" bestFit="1" customWidth="1"/>
    <col min="4" max="4" width="9.140625" style="8"/>
    <col min="5" max="8" width="9.140625" style="9"/>
    <col min="9" max="9" width="9.140625" style="8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468</v>
      </c>
      <c r="B2" s="12" t="s">
        <v>28</v>
      </c>
      <c r="C2" s="12">
        <v>43200</v>
      </c>
      <c r="D2" s="4">
        <v>187</v>
      </c>
      <c r="E2" s="5" t="s">
        <v>50</v>
      </c>
      <c r="F2" s="4" t="s">
        <v>51</v>
      </c>
      <c r="G2" s="5" t="s">
        <v>52</v>
      </c>
      <c r="H2" s="4" t="str">
        <f>"000175"</f>
        <v>000175</v>
      </c>
      <c r="I2" s="3">
        <v>42072</v>
      </c>
      <c r="J2" s="4" t="str">
        <f>"000053"</f>
        <v>000053</v>
      </c>
      <c r="K2" s="3">
        <v>42580</v>
      </c>
      <c r="L2" s="4" t="str">
        <f>"000155"</f>
        <v>000155</v>
      </c>
      <c r="M2" s="3">
        <v>42580</v>
      </c>
      <c r="N2" s="4">
        <v>15</v>
      </c>
      <c r="O2" s="4" t="str">
        <f>"011031"</f>
        <v>011031</v>
      </c>
      <c r="P2" s="3">
        <v>43187</v>
      </c>
      <c r="Q2" s="6">
        <v>45.912869999999998</v>
      </c>
      <c r="R2" s="6">
        <v>5.7987799999999998</v>
      </c>
      <c r="S2" s="6">
        <v>40.114089999999997</v>
      </c>
      <c r="T2" s="4">
        <v>9</v>
      </c>
      <c r="U2" s="3">
        <v>43200</v>
      </c>
      <c r="V2" s="4">
        <v>9886403151</v>
      </c>
      <c r="W2" s="5" t="s">
        <v>53</v>
      </c>
      <c r="X2" s="4" t="s">
        <v>41</v>
      </c>
      <c r="Y2" s="5" t="s">
        <v>42</v>
      </c>
      <c r="Z2" s="4" t="s">
        <v>48</v>
      </c>
      <c r="AA2" s="5" t="s">
        <v>49</v>
      </c>
      <c r="AB2" s="6">
        <v>0.4591287</v>
      </c>
      <c r="AD2" s="7"/>
      <c r="AF2" s="7"/>
      <c r="AG2" s="7"/>
    </row>
    <row r="3" spans="1:33" x14ac:dyDescent="0.2">
      <c r="A3" s="11">
        <v>589</v>
      </c>
      <c r="B3" s="12" t="s">
        <v>28</v>
      </c>
      <c r="C3" s="12">
        <v>43213</v>
      </c>
      <c r="D3" s="4">
        <v>187</v>
      </c>
      <c r="E3" s="5" t="s">
        <v>50</v>
      </c>
      <c r="F3" s="4" t="s">
        <v>54</v>
      </c>
      <c r="G3" s="5" t="s">
        <v>55</v>
      </c>
      <c r="H3" s="4" t="str">
        <f>"000162"</f>
        <v>000162</v>
      </c>
      <c r="I3" s="3">
        <v>42060</v>
      </c>
      <c r="J3" s="4" t="str">
        <f>"000040"</f>
        <v>000040</v>
      </c>
      <c r="K3" s="3">
        <v>43181</v>
      </c>
      <c r="L3" s="4" t="str">
        <f>"000063"</f>
        <v>000063</v>
      </c>
      <c r="M3" s="3">
        <v>43181</v>
      </c>
      <c r="N3" s="4">
        <v>12</v>
      </c>
      <c r="O3" s="4" t="str">
        <f>"000599"</f>
        <v>000599</v>
      </c>
      <c r="P3" s="3">
        <v>43207</v>
      </c>
      <c r="Q3" s="6">
        <v>104.82367000000001</v>
      </c>
      <c r="R3" s="6">
        <v>12.76891</v>
      </c>
      <c r="S3" s="6">
        <v>92.054760000000002</v>
      </c>
      <c r="T3" s="4">
        <v>21</v>
      </c>
      <c r="U3" s="3">
        <v>43213</v>
      </c>
      <c r="V3" s="4">
        <v>9945139326</v>
      </c>
      <c r="W3" s="5" t="s">
        <v>56</v>
      </c>
      <c r="X3" s="4" t="s">
        <v>57</v>
      </c>
      <c r="Y3" s="5" t="s">
        <v>58</v>
      </c>
      <c r="Z3" s="4" t="s">
        <v>48</v>
      </c>
      <c r="AA3" s="5" t="s">
        <v>49</v>
      </c>
      <c r="AB3" s="6">
        <v>1.0482367000000001</v>
      </c>
      <c r="AD3" s="7"/>
      <c r="AF3" s="7"/>
      <c r="AG3" s="7"/>
    </row>
    <row r="4" spans="1:33" x14ac:dyDescent="0.2">
      <c r="A4" s="11">
        <v>1154</v>
      </c>
      <c r="B4" s="12" t="s">
        <v>33</v>
      </c>
      <c r="C4" s="12">
        <v>43236</v>
      </c>
      <c r="D4" s="4">
        <v>187</v>
      </c>
      <c r="E4" s="5" t="s">
        <v>50</v>
      </c>
      <c r="F4" s="4" t="s">
        <v>59</v>
      </c>
      <c r="G4" s="5" t="s">
        <v>60</v>
      </c>
      <c r="H4" s="4" t="str">
        <f>"000071"</f>
        <v>000071</v>
      </c>
      <c r="I4" s="3">
        <v>43112</v>
      </c>
      <c r="J4" s="4" t="str">
        <f>"000031"</f>
        <v>000031</v>
      </c>
      <c r="K4" s="3">
        <v>43167</v>
      </c>
      <c r="L4" s="4" t="str">
        <f>"000002"</f>
        <v>000002</v>
      </c>
      <c r="M4" s="3">
        <v>43194</v>
      </c>
      <c r="N4" s="4">
        <v>18</v>
      </c>
      <c r="O4" s="4" t="str">
        <f>"001355"</f>
        <v>001355</v>
      </c>
      <c r="P4" s="3">
        <v>43229</v>
      </c>
      <c r="Q4" s="6">
        <v>49.890630000000002</v>
      </c>
      <c r="R4" s="6">
        <v>4.6528499999999999</v>
      </c>
      <c r="S4" s="6">
        <v>45.237780000000001</v>
      </c>
      <c r="T4" s="4">
        <v>50</v>
      </c>
      <c r="U4" s="3">
        <v>43236</v>
      </c>
      <c r="V4" s="4">
        <v>9999999999</v>
      </c>
      <c r="W4" s="5" t="s">
        <v>39</v>
      </c>
      <c r="X4" s="4" t="s">
        <v>38</v>
      </c>
      <c r="Y4" s="5" t="s">
        <v>37</v>
      </c>
      <c r="Z4" s="4" t="s">
        <v>48</v>
      </c>
      <c r="AA4" s="5" t="s">
        <v>49</v>
      </c>
      <c r="AB4" s="6">
        <v>0.49890630000000002</v>
      </c>
      <c r="AD4" s="7"/>
      <c r="AF4" s="7"/>
      <c r="AG4" s="7"/>
    </row>
    <row r="5" spans="1:33" x14ac:dyDescent="0.2">
      <c r="A5" s="11">
        <v>1155</v>
      </c>
      <c r="B5" s="12" t="s">
        <v>33</v>
      </c>
      <c r="C5" s="12">
        <v>43236</v>
      </c>
      <c r="D5" s="4">
        <v>187</v>
      </c>
      <c r="E5" s="5" t="s">
        <v>50</v>
      </c>
      <c r="F5" s="4" t="s">
        <v>61</v>
      </c>
      <c r="G5" s="5" t="s">
        <v>62</v>
      </c>
      <c r="H5" s="4" t="str">
        <f>"000072"</f>
        <v>000072</v>
      </c>
      <c r="I5" s="3">
        <v>43112</v>
      </c>
      <c r="J5" s="4" t="str">
        <f>"000032"</f>
        <v>000032</v>
      </c>
      <c r="K5" s="3">
        <v>43167</v>
      </c>
      <c r="L5" s="4" t="str">
        <f>"000001"</f>
        <v>000001</v>
      </c>
      <c r="M5" s="3">
        <v>43194</v>
      </c>
      <c r="N5" s="4">
        <v>18</v>
      </c>
      <c r="O5" s="4" t="str">
        <f>"001356"</f>
        <v>001356</v>
      </c>
      <c r="P5" s="3">
        <v>43229</v>
      </c>
      <c r="Q5" s="6">
        <v>49.601509999999998</v>
      </c>
      <c r="R5" s="6">
        <v>4.6873199999999997</v>
      </c>
      <c r="S5" s="6">
        <v>44.914189999999998</v>
      </c>
      <c r="T5" s="4">
        <v>50</v>
      </c>
      <c r="U5" s="3">
        <v>43236</v>
      </c>
      <c r="V5" s="4">
        <v>9999999999</v>
      </c>
      <c r="W5" s="5" t="s">
        <v>39</v>
      </c>
      <c r="X5" s="4" t="s">
        <v>38</v>
      </c>
      <c r="Y5" s="5" t="s">
        <v>37</v>
      </c>
      <c r="Z5" s="4" t="s">
        <v>48</v>
      </c>
      <c r="AA5" s="5" t="s">
        <v>49</v>
      </c>
      <c r="AB5" s="6">
        <v>0.49601509999999999</v>
      </c>
      <c r="AD5" s="7"/>
      <c r="AF5" s="7"/>
      <c r="AG5" s="7"/>
    </row>
    <row r="6" spans="1:33" x14ac:dyDescent="0.2">
      <c r="A6" s="11">
        <v>1923</v>
      </c>
      <c r="B6" s="12" t="s">
        <v>40</v>
      </c>
      <c r="C6" s="12">
        <v>43257</v>
      </c>
      <c r="D6" s="4">
        <v>187</v>
      </c>
      <c r="E6" s="5" t="s">
        <v>50</v>
      </c>
      <c r="F6" s="4" t="s">
        <v>63</v>
      </c>
      <c r="G6" s="5" t="s">
        <v>64</v>
      </c>
      <c r="H6" s="4" t="str">
        <f>"000073"</f>
        <v>000073</v>
      </c>
      <c r="I6" s="3">
        <v>42898</v>
      </c>
      <c r="J6" s="4" t="str">
        <f>"000025"</f>
        <v>000025</v>
      </c>
      <c r="K6" s="3">
        <v>43147</v>
      </c>
      <c r="L6" s="4" t="str">
        <f>"000053"</f>
        <v>000053</v>
      </c>
      <c r="M6" s="3">
        <v>43147</v>
      </c>
      <c r="N6" s="4">
        <v>17</v>
      </c>
      <c r="O6" s="4" t="str">
        <f>"002018"</f>
        <v>002018</v>
      </c>
      <c r="P6" s="3">
        <v>43248</v>
      </c>
      <c r="Q6" s="6">
        <v>11.959339999999999</v>
      </c>
      <c r="R6" s="6">
        <v>0.98065999999999998</v>
      </c>
      <c r="S6" s="6">
        <v>10.978680000000001</v>
      </c>
      <c r="T6" s="4">
        <v>72</v>
      </c>
      <c r="U6" s="3">
        <v>43257</v>
      </c>
      <c r="V6" s="4">
        <v>9448090581</v>
      </c>
      <c r="W6" s="5" t="s">
        <v>45</v>
      </c>
      <c r="X6" s="4" t="s">
        <v>35</v>
      </c>
      <c r="Y6" s="5" t="s">
        <v>36</v>
      </c>
      <c r="Z6" s="4" t="s">
        <v>48</v>
      </c>
      <c r="AA6" s="5" t="s">
        <v>49</v>
      </c>
      <c r="AB6" s="6">
        <v>0.11959339999999999</v>
      </c>
      <c r="AD6" s="7"/>
      <c r="AF6" s="7"/>
      <c r="AG6" s="7"/>
    </row>
    <row r="7" spans="1:33" x14ac:dyDescent="0.2">
      <c r="A7" s="11">
        <v>1924</v>
      </c>
      <c r="B7" s="12" t="s">
        <v>40</v>
      </c>
      <c r="C7" s="12">
        <v>43257</v>
      </c>
      <c r="D7" s="4">
        <v>187</v>
      </c>
      <c r="E7" s="5" t="s">
        <v>50</v>
      </c>
      <c r="F7" s="4" t="s">
        <v>65</v>
      </c>
      <c r="G7" s="5" t="s">
        <v>66</v>
      </c>
      <c r="H7" s="4" t="str">
        <f>"000053"</f>
        <v>000053</v>
      </c>
      <c r="I7" s="3">
        <v>43101</v>
      </c>
      <c r="J7" s="4" t="str">
        <f>"000033"</f>
        <v>000033</v>
      </c>
      <c r="K7" s="3">
        <v>43167</v>
      </c>
      <c r="L7" s="4" t="str">
        <f>"000003"</f>
        <v>000003</v>
      </c>
      <c r="M7" s="3">
        <v>43194</v>
      </c>
      <c r="N7" s="4">
        <v>17</v>
      </c>
      <c r="O7" s="4" t="str">
        <f>"002034"</f>
        <v>002034</v>
      </c>
      <c r="P7" s="3">
        <v>43249</v>
      </c>
      <c r="Q7" s="6">
        <v>9.5575899999999994</v>
      </c>
      <c r="R7" s="6">
        <v>0.68144000000000005</v>
      </c>
      <c r="S7" s="6">
        <v>8.8761500000000009</v>
      </c>
      <c r="T7" s="4">
        <v>72</v>
      </c>
      <c r="U7" s="3">
        <v>43257</v>
      </c>
      <c r="V7" s="4">
        <v>9986096015</v>
      </c>
      <c r="W7" s="5" t="s">
        <v>67</v>
      </c>
      <c r="X7" s="4" t="s">
        <v>35</v>
      </c>
      <c r="Y7" s="5" t="s">
        <v>36</v>
      </c>
      <c r="Z7" s="4" t="s">
        <v>48</v>
      </c>
      <c r="AA7" s="5" t="s">
        <v>49</v>
      </c>
      <c r="AB7" s="6">
        <v>9.5575899999999991E-2</v>
      </c>
      <c r="AD7" s="7"/>
      <c r="AF7" s="7"/>
      <c r="AG7" s="7"/>
    </row>
    <row r="8" spans="1:33" x14ac:dyDescent="0.2">
      <c r="A8" s="11">
        <v>2061</v>
      </c>
      <c r="B8" s="12" t="s">
        <v>40</v>
      </c>
      <c r="C8" s="12">
        <v>43262</v>
      </c>
      <c r="D8" s="4">
        <v>187</v>
      </c>
      <c r="E8" s="5" t="s">
        <v>50</v>
      </c>
      <c r="F8" s="4" t="s">
        <v>68</v>
      </c>
      <c r="G8" s="5" t="s">
        <v>69</v>
      </c>
      <c r="H8" s="4" t="str">
        <f>"000076"</f>
        <v>000076</v>
      </c>
      <c r="I8" s="3">
        <v>42461</v>
      </c>
      <c r="J8" s="4" t="str">
        <f>"000091"</f>
        <v>000091</v>
      </c>
      <c r="K8" s="3">
        <v>42616</v>
      </c>
      <c r="L8" s="4" t="str">
        <f>"000247"</f>
        <v>000247</v>
      </c>
      <c r="M8" s="3">
        <v>42632</v>
      </c>
      <c r="N8" s="4">
        <v>16</v>
      </c>
      <c r="O8" s="4" t="str">
        <f>"002320"</f>
        <v>002320</v>
      </c>
      <c r="P8" s="3">
        <v>43258</v>
      </c>
      <c r="Q8" s="6">
        <v>14.8055</v>
      </c>
      <c r="R8" s="6">
        <v>1.8540700000000001</v>
      </c>
      <c r="S8" s="6">
        <v>12.95143</v>
      </c>
      <c r="T8" s="4">
        <v>80</v>
      </c>
      <c r="U8" s="3">
        <v>43262</v>
      </c>
      <c r="V8" s="4">
        <v>9900238715</v>
      </c>
      <c r="W8" s="5" t="s">
        <v>70</v>
      </c>
      <c r="X8" s="4" t="s">
        <v>30</v>
      </c>
      <c r="Y8" s="5" t="s">
        <v>31</v>
      </c>
      <c r="Z8" s="4" t="s">
        <v>48</v>
      </c>
      <c r="AA8" s="5" t="s">
        <v>49</v>
      </c>
      <c r="AB8" s="6">
        <v>0.14805499999999999</v>
      </c>
      <c r="AD8" s="7"/>
      <c r="AF8" s="7"/>
      <c r="AG8" s="7"/>
    </row>
    <row r="9" spans="1:33" x14ac:dyDescent="0.2">
      <c r="A9" s="11">
        <v>2379</v>
      </c>
      <c r="B9" s="12" t="s">
        <v>40</v>
      </c>
      <c r="C9" s="12">
        <v>43269</v>
      </c>
      <c r="D9" s="4">
        <v>187</v>
      </c>
      <c r="E9" s="5" t="s">
        <v>50</v>
      </c>
      <c r="F9" s="4" t="s">
        <v>71</v>
      </c>
      <c r="G9" s="5" t="s">
        <v>72</v>
      </c>
      <c r="H9" s="4" t="str">
        <f>"000053"</f>
        <v>000053</v>
      </c>
      <c r="I9" s="3">
        <v>42434</v>
      </c>
      <c r="J9" s="4" t="str">
        <f>"00024A"</f>
        <v>00024A</v>
      </c>
      <c r="K9" s="3">
        <v>42517</v>
      </c>
      <c r="L9" s="4" t="str">
        <f>"000044"</f>
        <v>000044</v>
      </c>
      <c r="M9" s="3">
        <v>42520</v>
      </c>
      <c r="N9" s="4">
        <v>16</v>
      </c>
      <c r="O9" s="4" t="str">
        <f>"002579"</f>
        <v>002579</v>
      </c>
      <c r="P9" s="3">
        <v>43265</v>
      </c>
      <c r="Q9" s="6">
        <v>20.060580000000002</v>
      </c>
      <c r="R9" s="6">
        <v>2.5773999999999999</v>
      </c>
      <c r="S9" s="6">
        <v>17.483180000000001</v>
      </c>
      <c r="T9" s="4">
        <v>90</v>
      </c>
      <c r="U9" s="3">
        <v>43269</v>
      </c>
      <c r="V9" s="4">
        <v>9999999999</v>
      </c>
      <c r="W9" s="5" t="s">
        <v>73</v>
      </c>
      <c r="X9" s="4" t="s">
        <v>30</v>
      </c>
      <c r="Y9" s="5" t="s">
        <v>31</v>
      </c>
      <c r="Z9" s="4" t="s">
        <v>48</v>
      </c>
      <c r="AA9" s="5" t="s">
        <v>49</v>
      </c>
      <c r="AB9" s="6">
        <v>0.20060580000000003</v>
      </c>
      <c r="AD9" s="7"/>
      <c r="AF9" s="7"/>
      <c r="AG9" s="7"/>
    </row>
    <row r="10" spans="1:33" x14ac:dyDescent="0.2">
      <c r="A10" s="11">
        <v>3116</v>
      </c>
      <c r="B10" s="12" t="s">
        <v>32</v>
      </c>
      <c r="C10" s="12">
        <v>43287</v>
      </c>
      <c r="D10" s="4">
        <v>187</v>
      </c>
      <c r="E10" s="5" t="s">
        <v>50</v>
      </c>
      <c r="F10" s="4" t="s">
        <v>74</v>
      </c>
      <c r="G10" s="5" t="s">
        <v>75</v>
      </c>
      <c r="H10" s="4" t="str">
        <f>"0031"</f>
        <v>0031</v>
      </c>
      <c r="I10" s="3">
        <v>1</v>
      </c>
      <c r="J10" s="4" t="str">
        <f>"000102"</f>
        <v>000102</v>
      </c>
      <c r="K10" s="3">
        <v>42611</v>
      </c>
      <c r="L10" s="4" t="str">
        <f>"000040"</f>
        <v>000040</v>
      </c>
      <c r="M10" s="3">
        <v>42611</v>
      </c>
      <c r="N10" s="4">
        <v>17</v>
      </c>
      <c r="O10" s="4" t="str">
        <f>"003296"</f>
        <v>003296</v>
      </c>
      <c r="P10" s="3">
        <v>43285</v>
      </c>
      <c r="Q10" s="6">
        <v>29.086320000000001</v>
      </c>
      <c r="R10" s="6">
        <v>3.7979400000000001</v>
      </c>
      <c r="S10" s="6">
        <v>25.28838</v>
      </c>
      <c r="T10" s="4">
        <v>113</v>
      </c>
      <c r="U10" s="3">
        <v>43287</v>
      </c>
      <c r="V10" s="4">
        <v>9999999999</v>
      </c>
      <c r="W10" s="5" t="s">
        <v>39</v>
      </c>
      <c r="X10" s="4" t="s">
        <v>43</v>
      </c>
      <c r="Y10" s="5" t="s">
        <v>44</v>
      </c>
      <c r="Z10" s="4" t="s">
        <v>46</v>
      </c>
      <c r="AA10" s="5" t="s">
        <v>47</v>
      </c>
      <c r="AB10" s="6">
        <v>0.29086319999999999</v>
      </c>
      <c r="AD10" s="7"/>
      <c r="AF10" s="7"/>
      <c r="AG10" s="7"/>
    </row>
    <row r="11" spans="1:33" x14ac:dyDescent="0.2">
      <c r="A11" s="11">
        <v>3117</v>
      </c>
      <c r="B11" s="12" t="s">
        <v>32</v>
      </c>
      <c r="C11" s="12">
        <v>43287</v>
      </c>
      <c r="D11" s="4">
        <v>187</v>
      </c>
      <c r="E11" s="5" t="s">
        <v>50</v>
      </c>
      <c r="F11" s="4" t="s">
        <v>76</v>
      </c>
      <c r="G11" s="5" t="s">
        <v>77</v>
      </c>
      <c r="H11" s="4" t="str">
        <f>"0032"</f>
        <v>0032</v>
      </c>
      <c r="I11" s="3">
        <v>1</v>
      </c>
      <c r="J11" s="4" t="str">
        <f>"000101"</f>
        <v>000101</v>
      </c>
      <c r="K11" s="3">
        <v>42611</v>
      </c>
      <c r="L11" s="4" t="str">
        <f>"000041"</f>
        <v>000041</v>
      </c>
      <c r="M11" s="3">
        <v>42611</v>
      </c>
      <c r="N11" s="4">
        <v>17</v>
      </c>
      <c r="O11" s="4" t="str">
        <f>"003297"</f>
        <v>003297</v>
      </c>
      <c r="P11" s="3">
        <v>43285</v>
      </c>
      <c r="Q11" s="6">
        <v>21.832840000000001</v>
      </c>
      <c r="R11" s="6">
        <v>2.85114</v>
      </c>
      <c r="S11" s="6">
        <v>18.9817</v>
      </c>
      <c r="T11" s="4">
        <v>113</v>
      </c>
      <c r="U11" s="3">
        <v>43287</v>
      </c>
      <c r="V11" s="4">
        <v>9999999999</v>
      </c>
      <c r="W11" s="5" t="s">
        <v>39</v>
      </c>
      <c r="X11" s="4" t="s">
        <v>43</v>
      </c>
      <c r="Y11" s="5" t="s">
        <v>44</v>
      </c>
      <c r="Z11" s="4" t="s">
        <v>46</v>
      </c>
      <c r="AA11" s="5" t="s">
        <v>47</v>
      </c>
      <c r="AB11" s="6">
        <v>0.21832840000000001</v>
      </c>
      <c r="AD11" s="7"/>
      <c r="AF11" s="7"/>
      <c r="AG11" s="7"/>
    </row>
    <row r="12" spans="1:33" x14ac:dyDescent="0.2">
      <c r="A12" s="11">
        <v>5001</v>
      </c>
      <c r="B12" s="12" t="s">
        <v>29</v>
      </c>
      <c r="C12" s="12">
        <v>43330</v>
      </c>
      <c r="D12" s="4">
        <v>187</v>
      </c>
      <c r="E12" s="5" t="s">
        <v>50</v>
      </c>
      <c r="F12" s="4" t="s">
        <v>78</v>
      </c>
      <c r="G12" s="5" t="s">
        <v>79</v>
      </c>
      <c r="H12" s="4" t="str">
        <f>"000123"</f>
        <v>000123</v>
      </c>
      <c r="I12" s="3">
        <v>42814</v>
      </c>
      <c r="J12" s="4" t="str">
        <f>"000156"</f>
        <v>000156</v>
      </c>
      <c r="K12" s="3">
        <v>42821</v>
      </c>
      <c r="L12" s="4" t="str">
        <f>"000416"</f>
        <v>000416</v>
      </c>
      <c r="M12" s="3">
        <v>42825</v>
      </c>
      <c r="N12" s="4">
        <v>17</v>
      </c>
      <c r="O12" s="4" t="str">
        <f>"005187"</f>
        <v>005187</v>
      </c>
      <c r="P12" s="3">
        <v>43326</v>
      </c>
      <c r="Q12" s="6">
        <v>14.3392</v>
      </c>
      <c r="R12" s="6">
        <v>1.83467</v>
      </c>
      <c r="S12" s="6">
        <v>12.504530000000001</v>
      </c>
      <c r="T12" s="4">
        <v>174</v>
      </c>
      <c r="U12" s="3">
        <v>43330</v>
      </c>
      <c r="V12" s="4">
        <v>9945232178</v>
      </c>
      <c r="W12" s="5" t="s">
        <v>80</v>
      </c>
      <c r="X12" s="4" t="s">
        <v>30</v>
      </c>
      <c r="Y12" s="5" t="s">
        <v>31</v>
      </c>
      <c r="Z12" s="4" t="s">
        <v>48</v>
      </c>
      <c r="AA12" s="5" t="s">
        <v>49</v>
      </c>
      <c r="AB12" s="6">
        <v>0.14339199999999999</v>
      </c>
      <c r="AD12" s="7"/>
      <c r="AF12" s="7"/>
      <c r="AG12" s="7"/>
    </row>
    <row r="13" spans="1:33" x14ac:dyDescent="0.2">
      <c r="A13" s="11">
        <v>5350</v>
      </c>
      <c r="B13" s="12" t="s">
        <v>34</v>
      </c>
      <c r="C13" s="12">
        <v>43346</v>
      </c>
      <c r="D13" s="4">
        <v>187</v>
      </c>
      <c r="E13" s="5" t="s">
        <v>50</v>
      </c>
      <c r="F13" s="4" t="s">
        <v>81</v>
      </c>
      <c r="G13" s="5" t="s">
        <v>82</v>
      </c>
      <c r="H13" s="4" t="str">
        <f>"000072"</f>
        <v>000072</v>
      </c>
      <c r="I13" s="3">
        <v>42786</v>
      </c>
      <c r="J13" s="4" t="str">
        <f>"000035"</f>
        <v>000035</v>
      </c>
      <c r="K13" s="3">
        <v>42870</v>
      </c>
      <c r="L13" s="4" t="str">
        <f>"000068"</f>
        <v>000068</v>
      </c>
      <c r="M13" s="3">
        <v>42916</v>
      </c>
      <c r="N13" s="4">
        <v>17</v>
      </c>
      <c r="O13" s="4" t="str">
        <f>"005402"</f>
        <v>005402</v>
      </c>
      <c r="P13" s="3">
        <v>43339</v>
      </c>
      <c r="Q13" s="6">
        <v>9.9108000000000001</v>
      </c>
      <c r="R13" s="6">
        <v>0.73338999999999999</v>
      </c>
      <c r="S13" s="6">
        <v>9.1774100000000001</v>
      </c>
      <c r="T13" s="4">
        <v>189</v>
      </c>
      <c r="U13" s="3">
        <v>43346</v>
      </c>
      <c r="V13" s="4">
        <v>9845020979</v>
      </c>
      <c r="W13" s="5" t="s">
        <v>83</v>
      </c>
      <c r="X13" s="4" t="s">
        <v>30</v>
      </c>
      <c r="Y13" s="5" t="s">
        <v>31</v>
      </c>
      <c r="Z13" s="4" t="s">
        <v>48</v>
      </c>
      <c r="AA13" s="5" t="s">
        <v>49</v>
      </c>
      <c r="AB13" s="6">
        <f t="shared" ref="AB13:AB24" si="0">Q13/100</f>
        <v>9.9108000000000002E-2</v>
      </c>
      <c r="AD13" s="7"/>
      <c r="AF13" s="7"/>
      <c r="AG13" s="7"/>
    </row>
    <row r="14" spans="1:33" x14ac:dyDescent="0.2">
      <c r="A14" s="11">
        <v>5351</v>
      </c>
      <c r="B14" s="12" t="s">
        <v>34</v>
      </c>
      <c r="C14" s="12">
        <v>43346</v>
      </c>
      <c r="D14" s="4">
        <v>187</v>
      </c>
      <c r="E14" s="5" t="s">
        <v>50</v>
      </c>
      <c r="F14" s="4" t="s">
        <v>84</v>
      </c>
      <c r="G14" s="5" t="s">
        <v>85</v>
      </c>
      <c r="H14" s="4" t="str">
        <f>"000122"</f>
        <v>000122</v>
      </c>
      <c r="I14" s="3">
        <v>42786</v>
      </c>
      <c r="J14" s="4" t="str">
        <f>"000158"</f>
        <v>000158</v>
      </c>
      <c r="K14" s="3">
        <v>42821</v>
      </c>
      <c r="L14" s="4" t="str">
        <f>"000414"</f>
        <v>000414</v>
      </c>
      <c r="M14" s="3">
        <v>42825</v>
      </c>
      <c r="N14" s="4">
        <v>17</v>
      </c>
      <c r="O14" s="4" t="str">
        <f>"005361"</f>
        <v>005361</v>
      </c>
      <c r="P14" s="3">
        <v>43335</v>
      </c>
      <c r="Q14" s="6">
        <v>26.367270000000001</v>
      </c>
      <c r="R14" s="6">
        <v>3.2642500000000001</v>
      </c>
      <c r="S14" s="6">
        <v>23.103020000000001</v>
      </c>
      <c r="T14" s="4">
        <v>193</v>
      </c>
      <c r="U14" s="3">
        <v>43346</v>
      </c>
      <c r="V14" s="4">
        <v>9886403151</v>
      </c>
      <c r="W14" s="5" t="s">
        <v>86</v>
      </c>
      <c r="X14" s="4" t="s">
        <v>30</v>
      </c>
      <c r="Y14" s="5" t="s">
        <v>31</v>
      </c>
      <c r="Z14" s="4" t="s">
        <v>48</v>
      </c>
      <c r="AA14" s="5" t="s">
        <v>49</v>
      </c>
      <c r="AB14" s="6">
        <f t="shared" si="0"/>
        <v>0.26367270000000004</v>
      </c>
      <c r="AD14" s="7"/>
      <c r="AF14" s="7"/>
      <c r="AG14" s="7"/>
    </row>
    <row r="15" spans="1:33" x14ac:dyDescent="0.2">
      <c r="A15" s="11">
        <v>5352</v>
      </c>
      <c r="B15" s="12" t="s">
        <v>34</v>
      </c>
      <c r="C15" s="12">
        <v>43346</v>
      </c>
      <c r="D15" s="4">
        <v>187</v>
      </c>
      <c r="E15" s="5" t="s">
        <v>50</v>
      </c>
      <c r="F15" s="4" t="s">
        <v>87</v>
      </c>
      <c r="G15" s="5" t="s">
        <v>88</v>
      </c>
      <c r="H15" s="4" t="str">
        <f>"0070"</f>
        <v>0070</v>
      </c>
      <c r="I15" s="3">
        <v>1</v>
      </c>
      <c r="J15" s="4" t="str">
        <f>"000086"</f>
        <v>000086</v>
      </c>
      <c r="K15" s="3">
        <v>42824</v>
      </c>
      <c r="L15" s="4" t="str">
        <f>"000104"</f>
        <v>000104</v>
      </c>
      <c r="M15" s="3">
        <v>42824</v>
      </c>
      <c r="N15" s="4">
        <v>17</v>
      </c>
      <c r="O15" s="4" t="str">
        <f>"005368"</f>
        <v>005368</v>
      </c>
      <c r="P15" s="3">
        <v>43335</v>
      </c>
      <c r="Q15" s="6">
        <v>34.971150000000002</v>
      </c>
      <c r="R15" s="6">
        <v>4.2864599999999999</v>
      </c>
      <c r="S15" s="6">
        <v>30.68469</v>
      </c>
      <c r="T15" s="4">
        <v>193</v>
      </c>
      <c r="U15" s="3">
        <v>43346</v>
      </c>
      <c r="V15" s="4">
        <v>9999999999</v>
      </c>
      <c r="W15" s="5" t="s">
        <v>39</v>
      </c>
      <c r="X15" s="4" t="s">
        <v>43</v>
      </c>
      <c r="Y15" s="5" t="s">
        <v>44</v>
      </c>
      <c r="Z15" s="4" t="s">
        <v>46</v>
      </c>
      <c r="AA15" s="5" t="s">
        <v>47</v>
      </c>
      <c r="AB15" s="6">
        <f t="shared" si="0"/>
        <v>0.34971150000000001</v>
      </c>
      <c r="AD15" s="7"/>
      <c r="AF15" s="7"/>
      <c r="AG15" s="7"/>
    </row>
    <row r="16" spans="1:33" x14ac:dyDescent="0.2">
      <c r="A16" s="11">
        <v>5353</v>
      </c>
      <c r="B16" s="12" t="s">
        <v>34</v>
      </c>
      <c r="C16" s="12">
        <v>43346</v>
      </c>
      <c r="D16" s="4">
        <v>187</v>
      </c>
      <c r="E16" s="5" t="s">
        <v>50</v>
      </c>
      <c r="F16" s="4" t="s">
        <v>89</v>
      </c>
      <c r="G16" s="5" t="s">
        <v>90</v>
      </c>
      <c r="H16" s="4" t="str">
        <f>"000031"</f>
        <v>000031</v>
      </c>
      <c r="I16" s="3">
        <v>42415</v>
      </c>
      <c r="J16" s="4" t="str">
        <f>"000082"</f>
        <v>000082</v>
      </c>
      <c r="K16" s="3">
        <v>42612</v>
      </c>
      <c r="L16" s="4" t="str">
        <f>"000232"</f>
        <v>000232</v>
      </c>
      <c r="M16" s="3">
        <v>42612</v>
      </c>
      <c r="N16" s="4">
        <v>16</v>
      </c>
      <c r="O16" s="4" t="str">
        <f>"005379"</f>
        <v>005379</v>
      </c>
      <c r="P16" s="3">
        <v>43335</v>
      </c>
      <c r="Q16" s="6">
        <v>14.744009999999999</v>
      </c>
      <c r="R16" s="6">
        <v>1.9333800000000001</v>
      </c>
      <c r="S16" s="6">
        <v>12.81063</v>
      </c>
      <c r="T16" s="4">
        <v>193</v>
      </c>
      <c r="U16" s="3">
        <v>43346</v>
      </c>
      <c r="V16" s="4">
        <v>9886403151</v>
      </c>
      <c r="W16" s="5" t="s">
        <v>53</v>
      </c>
      <c r="X16" s="4" t="s">
        <v>30</v>
      </c>
      <c r="Y16" s="5" t="s">
        <v>31</v>
      </c>
      <c r="Z16" s="4" t="s">
        <v>48</v>
      </c>
      <c r="AA16" s="5" t="s">
        <v>49</v>
      </c>
      <c r="AB16" s="6">
        <f t="shared" si="0"/>
        <v>0.14744009999999999</v>
      </c>
      <c r="AD16" s="7"/>
      <c r="AF16" s="7"/>
      <c r="AG16" s="7"/>
    </row>
    <row r="17" spans="1:33" x14ac:dyDescent="0.2">
      <c r="A17" s="11">
        <v>5354</v>
      </c>
      <c r="B17" s="12" t="s">
        <v>34</v>
      </c>
      <c r="C17" s="12">
        <v>43346</v>
      </c>
      <c r="D17" s="4">
        <v>187</v>
      </c>
      <c r="E17" s="5" t="s">
        <v>50</v>
      </c>
      <c r="F17" s="4" t="s">
        <v>91</v>
      </c>
      <c r="G17" s="5" t="s">
        <v>92</v>
      </c>
      <c r="H17" s="4" t="str">
        <f>"000099"</f>
        <v>000099</v>
      </c>
      <c r="I17" s="3">
        <v>42791</v>
      </c>
      <c r="J17" s="4" t="str">
        <f>"000155"</f>
        <v>000155</v>
      </c>
      <c r="K17" s="3">
        <v>42821</v>
      </c>
      <c r="L17" s="4" t="str">
        <f>"000420"</f>
        <v>000420</v>
      </c>
      <c r="M17" s="3">
        <v>42825</v>
      </c>
      <c r="N17" s="4">
        <v>17</v>
      </c>
      <c r="O17" s="4" t="str">
        <f>"005381"</f>
        <v>005381</v>
      </c>
      <c r="P17" s="3">
        <v>43335</v>
      </c>
      <c r="Q17" s="6">
        <v>27.307040000000001</v>
      </c>
      <c r="R17" s="6">
        <v>3.3951799999999999</v>
      </c>
      <c r="S17" s="6">
        <v>23.911860000000001</v>
      </c>
      <c r="T17" s="4">
        <v>193</v>
      </c>
      <c r="U17" s="3">
        <v>43346</v>
      </c>
      <c r="V17" s="4">
        <v>9999999999</v>
      </c>
      <c r="W17" s="5" t="s">
        <v>93</v>
      </c>
      <c r="X17" s="4" t="s">
        <v>30</v>
      </c>
      <c r="Y17" s="5" t="s">
        <v>31</v>
      </c>
      <c r="Z17" s="4" t="s">
        <v>48</v>
      </c>
      <c r="AA17" s="5" t="s">
        <v>49</v>
      </c>
      <c r="AB17" s="6">
        <f t="shared" si="0"/>
        <v>0.27307039999999999</v>
      </c>
      <c r="AD17" s="7"/>
      <c r="AF17" s="7"/>
      <c r="AG17" s="7"/>
    </row>
    <row r="18" spans="1:33" x14ac:dyDescent="0.2">
      <c r="A18" s="11">
        <v>5355</v>
      </c>
      <c r="B18" s="12" t="s">
        <v>34</v>
      </c>
      <c r="C18" s="12">
        <v>43346</v>
      </c>
      <c r="D18" s="4">
        <v>187</v>
      </c>
      <c r="E18" s="5" t="s">
        <v>50</v>
      </c>
      <c r="F18" s="4" t="s">
        <v>94</v>
      </c>
      <c r="G18" s="5" t="s">
        <v>95</v>
      </c>
      <c r="H18" s="4" t="str">
        <f>"0056"</f>
        <v>0056</v>
      </c>
      <c r="I18" s="3">
        <v>1</v>
      </c>
      <c r="J18" s="4" t="str">
        <f>"000103"</f>
        <v>000103</v>
      </c>
      <c r="K18" s="3">
        <v>42611</v>
      </c>
      <c r="L18" s="4" t="str">
        <f>"000038"</f>
        <v>000038</v>
      </c>
      <c r="M18" s="3">
        <v>42611</v>
      </c>
      <c r="N18" s="4">
        <v>17</v>
      </c>
      <c r="O18" s="4" t="str">
        <f>"005435"</f>
        <v>005435</v>
      </c>
      <c r="P18" s="3">
        <v>43340</v>
      </c>
      <c r="Q18" s="6">
        <v>29.086320000000001</v>
      </c>
      <c r="R18" s="6">
        <v>3.7979400000000001</v>
      </c>
      <c r="S18" s="6">
        <v>25.28838</v>
      </c>
      <c r="T18" s="4">
        <v>193</v>
      </c>
      <c r="U18" s="3">
        <v>43346</v>
      </c>
      <c r="V18" s="4">
        <v>9999999999</v>
      </c>
      <c r="W18" s="5" t="s">
        <v>39</v>
      </c>
      <c r="X18" s="4" t="s">
        <v>43</v>
      </c>
      <c r="Y18" s="5" t="s">
        <v>44</v>
      </c>
      <c r="Z18" s="4" t="s">
        <v>46</v>
      </c>
      <c r="AA18" s="5" t="s">
        <v>47</v>
      </c>
      <c r="AB18" s="6">
        <f t="shared" si="0"/>
        <v>0.29086319999999999</v>
      </c>
      <c r="AD18" s="7"/>
      <c r="AF18" s="7"/>
      <c r="AG18" s="7"/>
    </row>
    <row r="19" spans="1:33" x14ac:dyDescent="0.2">
      <c r="A19" s="11">
        <v>5356</v>
      </c>
      <c r="B19" s="12" t="s">
        <v>34</v>
      </c>
      <c r="C19" s="12">
        <v>43346</v>
      </c>
      <c r="D19" s="4">
        <v>187</v>
      </c>
      <c r="E19" s="5" t="s">
        <v>50</v>
      </c>
      <c r="F19" s="4" t="s">
        <v>96</v>
      </c>
      <c r="G19" s="5" t="s">
        <v>97</v>
      </c>
      <c r="H19" s="4" t="str">
        <f>"0050"</f>
        <v>0050</v>
      </c>
      <c r="I19" s="3">
        <v>1</v>
      </c>
      <c r="J19" s="4" t="str">
        <f>"000104"</f>
        <v>000104</v>
      </c>
      <c r="K19" s="3">
        <v>42611</v>
      </c>
      <c r="L19" s="4" t="str">
        <f>"000039"</f>
        <v>000039</v>
      </c>
      <c r="M19" s="3">
        <v>42611</v>
      </c>
      <c r="N19" s="4">
        <v>17</v>
      </c>
      <c r="O19" s="4" t="str">
        <f>"005436"</f>
        <v>005436</v>
      </c>
      <c r="P19" s="3">
        <v>43340</v>
      </c>
      <c r="Q19" s="6">
        <v>29.086320000000001</v>
      </c>
      <c r="R19" s="6">
        <v>3.7979400000000001</v>
      </c>
      <c r="S19" s="6">
        <v>25.28838</v>
      </c>
      <c r="T19" s="4">
        <v>193</v>
      </c>
      <c r="U19" s="3">
        <v>43346</v>
      </c>
      <c r="V19" s="4">
        <v>9999999999</v>
      </c>
      <c r="W19" s="5" t="s">
        <v>39</v>
      </c>
      <c r="X19" s="4" t="s">
        <v>43</v>
      </c>
      <c r="Y19" s="5" t="s">
        <v>44</v>
      </c>
      <c r="Z19" s="4" t="s">
        <v>46</v>
      </c>
      <c r="AA19" s="5" t="s">
        <v>47</v>
      </c>
      <c r="AB19" s="6">
        <f t="shared" si="0"/>
        <v>0.29086319999999999</v>
      </c>
      <c r="AD19" s="7"/>
      <c r="AF19" s="7"/>
      <c r="AG19" s="7"/>
    </row>
    <row r="20" spans="1:33" x14ac:dyDescent="0.2">
      <c r="A20" s="11">
        <v>5554</v>
      </c>
      <c r="B20" s="12" t="s">
        <v>34</v>
      </c>
      <c r="C20" s="12">
        <v>43362</v>
      </c>
      <c r="D20" s="4">
        <v>187</v>
      </c>
      <c r="E20" s="5" t="s">
        <v>50</v>
      </c>
      <c r="F20" s="4" t="s">
        <v>98</v>
      </c>
      <c r="G20" s="5" t="s">
        <v>99</v>
      </c>
      <c r="H20" s="4" t="str">
        <f>"000101"</f>
        <v>000101</v>
      </c>
      <c r="I20" s="3">
        <v>42826</v>
      </c>
      <c r="J20" s="4" t="str">
        <f>"000159"</f>
        <v>000159</v>
      </c>
      <c r="K20" s="3">
        <v>42821</v>
      </c>
      <c r="L20" s="4" t="str">
        <f>"000421"</f>
        <v>000421</v>
      </c>
      <c r="M20" s="3">
        <v>42825</v>
      </c>
      <c r="N20" s="4">
        <v>17</v>
      </c>
      <c r="O20" s="4" t="str">
        <f>"005632"</f>
        <v>005632</v>
      </c>
      <c r="P20" s="3">
        <v>43349</v>
      </c>
      <c r="Q20" s="6">
        <v>30.8048</v>
      </c>
      <c r="R20" s="6">
        <v>3.85548</v>
      </c>
      <c r="S20" s="6">
        <v>26.94932</v>
      </c>
      <c r="T20" s="4">
        <v>207</v>
      </c>
      <c r="U20" s="3">
        <v>43362</v>
      </c>
      <c r="V20" s="4">
        <v>9845652652</v>
      </c>
      <c r="W20" s="5" t="s">
        <v>100</v>
      </c>
      <c r="X20" s="4" t="s">
        <v>30</v>
      </c>
      <c r="Y20" s="5" t="s">
        <v>31</v>
      </c>
      <c r="Z20" s="4" t="s">
        <v>48</v>
      </c>
      <c r="AA20" s="5" t="s">
        <v>49</v>
      </c>
      <c r="AB20" s="6">
        <f t="shared" si="0"/>
        <v>0.30804799999999999</v>
      </c>
      <c r="AD20" s="7"/>
      <c r="AF20" s="7"/>
      <c r="AG20" s="7"/>
    </row>
    <row r="21" spans="1:33" x14ac:dyDescent="0.2">
      <c r="A21" s="11">
        <v>5555</v>
      </c>
      <c r="B21" s="12" t="s">
        <v>34</v>
      </c>
      <c r="C21" s="12">
        <v>43362</v>
      </c>
      <c r="D21" s="4">
        <v>187</v>
      </c>
      <c r="E21" s="5" t="s">
        <v>50</v>
      </c>
      <c r="F21" s="4" t="s">
        <v>101</v>
      </c>
      <c r="G21" s="5" t="s">
        <v>102</v>
      </c>
      <c r="H21" s="4" t="str">
        <f>"000100"</f>
        <v>000100</v>
      </c>
      <c r="I21" s="3">
        <v>42887</v>
      </c>
      <c r="J21" s="4" t="str">
        <f>"000157"</f>
        <v>000157</v>
      </c>
      <c r="K21" s="3">
        <v>42821</v>
      </c>
      <c r="L21" s="4" t="str">
        <f>"000424"</f>
        <v>000424</v>
      </c>
      <c r="M21" s="3">
        <v>42825</v>
      </c>
      <c r="N21" s="4">
        <v>17</v>
      </c>
      <c r="O21" s="4" t="str">
        <f>"005649"</f>
        <v>005649</v>
      </c>
      <c r="P21" s="3">
        <v>43349</v>
      </c>
      <c r="Q21" s="6">
        <v>26.515260000000001</v>
      </c>
      <c r="R21" s="6">
        <v>3.30159</v>
      </c>
      <c r="S21" s="6">
        <v>23.21367</v>
      </c>
      <c r="T21" s="4">
        <v>207</v>
      </c>
      <c r="U21" s="3">
        <v>43362</v>
      </c>
      <c r="V21" s="4">
        <v>9845652652</v>
      </c>
      <c r="W21" s="5" t="s">
        <v>103</v>
      </c>
      <c r="X21" s="4" t="s">
        <v>30</v>
      </c>
      <c r="Y21" s="5" t="s">
        <v>31</v>
      </c>
      <c r="Z21" s="4" t="s">
        <v>48</v>
      </c>
      <c r="AA21" s="5" t="s">
        <v>49</v>
      </c>
      <c r="AB21" s="6">
        <f t="shared" si="0"/>
        <v>0.26515260000000002</v>
      </c>
      <c r="AD21" s="7"/>
      <c r="AF21" s="7"/>
      <c r="AG21" s="7"/>
    </row>
    <row r="22" spans="1:33" x14ac:dyDescent="0.2">
      <c r="A22" s="11">
        <v>7030</v>
      </c>
      <c r="B22" s="12" t="s">
        <v>104</v>
      </c>
      <c r="C22" s="12">
        <v>43403</v>
      </c>
      <c r="D22" s="4">
        <v>187</v>
      </c>
      <c r="E22" s="5" t="s">
        <v>50</v>
      </c>
      <c r="F22" s="4" t="s">
        <v>105</v>
      </c>
      <c r="G22" s="5" t="s">
        <v>106</v>
      </c>
      <c r="H22" s="4" t="str">
        <f>"000085"</f>
        <v>000085</v>
      </c>
      <c r="I22" s="3">
        <v>42791</v>
      </c>
      <c r="J22" s="4" t="str">
        <f>"000013"</f>
        <v>000013</v>
      </c>
      <c r="K22" s="3">
        <v>42847</v>
      </c>
      <c r="L22" s="4" t="str">
        <f>"000029"</f>
        <v>000029</v>
      </c>
      <c r="M22" s="3">
        <v>42884</v>
      </c>
      <c r="N22" s="4">
        <v>17</v>
      </c>
      <c r="O22" s="4" t="str">
        <f>"006778"</f>
        <v>006778</v>
      </c>
      <c r="P22" s="3">
        <v>43389</v>
      </c>
      <c r="Q22" s="6">
        <v>28.902999999999999</v>
      </c>
      <c r="R22" s="6">
        <v>3.5169000000000001</v>
      </c>
      <c r="S22" s="6">
        <v>25.386099999999999</v>
      </c>
      <c r="T22" s="4">
        <v>255</v>
      </c>
      <c r="U22" s="3">
        <v>43403</v>
      </c>
      <c r="V22" s="4">
        <v>9999999999</v>
      </c>
      <c r="W22" s="5" t="s">
        <v>73</v>
      </c>
      <c r="X22" s="4" t="s">
        <v>30</v>
      </c>
      <c r="Y22" s="5" t="s">
        <v>31</v>
      </c>
      <c r="Z22" s="4" t="s">
        <v>48</v>
      </c>
      <c r="AA22" s="5" t="s">
        <v>49</v>
      </c>
      <c r="AB22" s="6">
        <f t="shared" si="0"/>
        <v>0.28903000000000001</v>
      </c>
      <c r="AD22" s="7"/>
      <c r="AF22" s="7"/>
      <c r="AG22" s="7"/>
    </row>
    <row r="23" spans="1:33" x14ac:dyDescent="0.2">
      <c r="A23" s="11">
        <v>7031</v>
      </c>
      <c r="B23" s="12" t="s">
        <v>104</v>
      </c>
      <c r="C23" s="12">
        <v>43403</v>
      </c>
      <c r="D23" s="4">
        <v>187</v>
      </c>
      <c r="E23" s="5" t="s">
        <v>50</v>
      </c>
      <c r="F23" s="4" t="s">
        <v>107</v>
      </c>
      <c r="G23" s="5" t="s">
        <v>108</v>
      </c>
      <c r="H23" s="4" t="str">
        <f>"000109"</f>
        <v>000109</v>
      </c>
      <c r="I23" s="3">
        <v>42826</v>
      </c>
      <c r="J23" s="4" t="str">
        <f>"000014"</f>
        <v>000014</v>
      </c>
      <c r="K23" s="3">
        <v>42847</v>
      </c>
      <c r="L23" s="4" t="str">
        <f>"000030"</f>
        <v>000030</v>
      </c>
      <c r="M23" s="3">
        <v>42884</v>
      </c>
      <c r="N23" s="4">
        <v>17</v>
      </c>
      <c r="O23" s="4" t="str">
        <f>"006779"</f>
        <v>006779</v>
      </c>
      <c r="P23" s="3">
        <v>43389</v>
      </c>
      <c r="Q23" s="6">
        <v>28.692</v>
      </c>
      <c r="R23" s="6">
        <v>3.4792999999999998</v>
      </c>
      <c r="S23" s="6">
        <v>25.212700000000002</v>
      </c>
      <c r="T23" s="4">
        <v>255</v>
      </c>
      <c r="U23" s="3">
        <v>43403</v>
      </c>
      <c r="V23" s="4">
        <v>9999999999</v>
      </c>
      <c r="W23" s="5" t="s">
        <v>109</v>
      </c>
      <c r="X23" s="4" t="s">
        <v>30</v>
      </c>
      <c r="Y23" s="5" t="s">
        <v>31</v>
      </c>
      <c r="Z23" s="4" t="s">
        <v>48</v>
      </c>
      <c r="AA23" s="5" t="s">
        <v>49</v>
      </c>
      <c r="AB23" s="6">
        <f t="shared" si="0"/>
        <v>0.28692000000000001</v>
      </c>
      <c r="AD23" s="7"/>
      <c r="AF23" s="7"/>
      <c r="AG23" s="7"/>
    </row>
    <row r="24" spans="1:33" x14ac:dyDescent="0.2">
      <c r="A24" s="11">
        <v>7830</v>
      </c>
      <c r="B24" s="12" t="s">
        <v>110</v>
      </c>
      <c r="C24" s="12">
        <v>43449</v>
      </c>
      <c r="D24" s="4">
        <v>187</v>
      </c>
      <c r="E24" s="5" t="s">
        <v>50</v>
      </c>
      <c r="F24" s="4" t="s">
        <v>111</v>
      </c>
      <c r="G24" s="5" t="s">
        <v>112</v>
      </c>
      <c r="H24" s="4" t="str">
        <f>"000049"</f>
        <v>000049</v>
      </c>
      <c r="I24" s="3">
        <v>43362</v>
      </c>
      <c r="J24" s="4" t="str">
        <f>"000086"</f>
        <v>000086</v>
      </c>
      <c r="K24" s="3">
        <v>43389</v>
      </c>
      <c r="L24" s="4" t="str">
        <f>"000149"</f>
        <v>000149</v>
      </c>
      <c r="M24" s="3">
        <v>43395</v>
      </c>
      <c r="N24" s="4">
        <v>18</v>
      </c>
      <c r="O24" s="4" t="str">
        <f>"007670"</f>
        <v>007670</v>
      </c>
      <c r="P24" s="3">
        <v>43437</v>
      </c>
      <c r="Q24" s="6">
        <v>22.540179999999999</v>
      </c>
      <c r="R24" s="6">
        <v>1.2686599999999999</v>
      </c>
      <c r="S24" s="6">
        <v>21.271519999999999</v>
      </c>
      <c r="T24" s="4">
        <v>293</v>
      </c>
      <c r="U24" s="3">
        <v>43449</v>
      </c>
      <c r="V24" s="4">
        <v>9999999999</v>
      </c>
      <c r="W24" s="5" t="s">
        <v>39</v>
      </c>
      <c r="X24" s="4" t="s">
        <v>113</v>
      </c>
      <c r="Y24" s="5" t="s">
        <v>114</v>
      </c>
      <c r="Z24" s="4" t="s">
        <v>48</v>
      </c>
      <c r="AA24" s="5" t="s">
        <v>49</v>
      </c>
      <c r="AB24" s="6">
        <f t="shared" si="0"/>
        <v>0.22540179999999999</v>
      </c>
      <c r="AD24" s="7"/>
      <c r="AF24" s="7"/>
      <c r="AG24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2019-01-17T15:04:16Z</dcterms:modified>
</cp:coreProperties>
</file>