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" l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<sst xmlns="http://schemas.openxmlformats.org/spreadsheetml/2006/main" count="298" uniqueCount="98">
  <si>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</si>
  <si>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</si>
  <si>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</si>
  <si>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</si>
  <si>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</si>
  <si>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</si>
  <si>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</si>
  <si>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</si>
  <si>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</si>
  <si>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</si>
  <si>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</si>
  <si>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</si>
  <si>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</si>
  <si>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</si>
  <si>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</si>
  <si>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</si>
  <si>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</si>
  <si>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</si>
  <si>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</si>
  <si>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</si>
  <si>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</si>
  <si>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</si>
  <si>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</si>
  <si>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</si>
  <si>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</si>
  <si>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</si>
  <si>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</si>
  <si>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</si>
  <si>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</si>
  <si>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</si>
  <si>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</si>
  <si>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</si>
  <si>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</si>
  <si>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</si>
  <si>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Water Supply New Areas</t>
  </si>
  <si>
    <t>P1802</t>
  </si>
  <si>
    <t>P3106</t>
  </si>
  <si>
    <t>Nagarothana Works</t>
  </si>
  <si>
    <t>ddo313</t>
  </si>
  <si>
    <t xml:space="preserve"> Chief Engineer SWD Central Zone</t>
  </si>
  <si>
    <t>ddo440</t>
  </si>
  <si>
    <t xml:space="preserve"> Assistant Executive Engineer Bommanahalli Sub Division Bomanahalli Zone</t>
  </si>
  <si>
    <t>ddo439</t>
  </si>
  <si>
    <t xml:space="preserve"> Executive Engineer Electrical Division Bomanahalli Zone</t>
  </si>
  <si>
    <t>Honga Sandra</t>
  </si>
  <si>
    <t>189-18-000001</t>
  </si>
  <si>
    <t>Improvements and raising of existing retaining wall of drain from Begur tank upto Oxford collage in Hongasandra ward No. 189 in Bommanahalli zone</t>
  </si>
  <si>
    <t>Sri. Nadimpali Purushotham Raju</t>
  </si>
  <si>
    <t>189-16-000015</t>
  </si>
  <si>
    <t>Maintenance of UGD and providing missing sanitary pipelines in ward No. 189 Hongasandra</t>
  </si>
  <si>
    <t>Sri.Gangadhar G</t>
  </si>
  <si>
    <t>189-16-000001</t>
  </si>
  <si>
    <t>Annual Operation and Maintenance of street lighting system in ward no-189 Package B7of Bommanahalli zone.</t>
  </si>
  <si>
    <t>M/s Ramya Electricals</t>
  </si>
  <si>
    <t>189-15-000004</t>
  </si>
  <si>
    <t>Construction of drain in cross roads of Mico layout road in ward No. 189 Hongasandra</t>
  </si>
  <si>
    <t>H SRINIVAS REDDY</t>
  </si>
  <si>
    <t>189-14-000012</t>
  </si>
  <si>
    <t>Construction of CC road in Madina Nagar near Jamma Maszid of ward No. 189 Hongasandra</t>
  </si>
  <si>
    <t>GIRISH S</t>
  </si>
  <si>
    <t>189-14-000018</t>
  </si>
  <si>
    <t>Construction of culverts and covering slabs in ward No. 189 Hongasandra</t>
  </si>
  <si>
    <t>October</t>
  </si>
  <si>
    <t>189-17-000025</t>
  </si>
  <si>
    <t xml:space="preserve">Construction of RCC drain in Kakappa Layout </t>
  </si>
  <si>
    <t>C G CHANDRAPPA</t>
  </si>
  <si>
    <t>P3158</t>
  </si>
  <si>
    <t>SIP Infrastructure Project works</t>
  </si>
  <si>
    <t>189-17-000024</t>
  </si>
  <si>
    <t xml:space="preserve">Construction of RCC drain in Srinivasa Reddy layout and MSR Layout </t>
  </si>
  <si>
    <t>189-17-000026</t>
  </si>
  <si>
    <t xml:space="preserve">Construction of RCC drain and CC road in Silk board colony </t>
  </si>
  <si>
    <t>189-17-000029</t>
  </si>
  <si>
    <t>Construction of RCC drain and Asphalting to road in Pragati Nagar</t>
  </si>
  <si>
    <t>189-17-000023</t>
  </si>
  <si>
    <t xml:space="preserve">Construction of RCC drain in Chamundeshwari Nagar </t>
  </si>
  <si>
    <t>189-17-000032</t>
  </si>
  <si>
    <t>Construction of RCC drain and Asphalting to Venkataramanaswamy temple road in ward No. 189 Hongasandra</t>
  </si>
  <si>
    <t>189-17-000028</t>
  </si>
  <si>
    <t xml:space="preserve">Construction of RCC drain, CC road and Asphalting to road in Adarsha Layout </t>
  </si>
  <si>
    <t>189-17-000027</t>
  </si>
  <si>
    <t xml:space="preserve">Construction of RCC drain in Krishna Reddy layout </t>
  </si>
  <si>
    <t>189-17-000034</t>
  </si>
  <si>
    <t>Construction of RCC drain and Asphalting to 8th cross and surrounding area of Madina Nagar</t>
  </si>
  <si>
    <t>189-17-000033</t>
  </si>
  <si>
    <t xml:space="preserve">Construction of RCC drain and CC road in Madina Nagar near behind Khaza Masjid </t>
  </si>
  <si>
    <t>Improvements and raising of existing retaining wall of drain from Begur tank upto Oxford collage in Hongasandra  ward No. 189  in Bommanahalli zone</t>
  </si>
  <si>
    <t>189-16-000014</t>
  </si>
  <si>
    <t>Repairs to existing borewells, pumps, motors and allied works in ward No. 189 Hongasandra</t>
  </si>
  <si>
    <t>AJAY KUMAR A</t>
  </si>
  <si>
    <t>189-17-000036</t>
  </si>
  <si>
    <t>Providing and fixing of LED Street lights  in Ward No   189   Bommanahalli Division</t>
  </si>
  <si>
    <t>P3110</t>
  </si>
  <si>
    <t>14th Finance Commission Grant Works</t>
  </si>
  <si>
    <t>December</t>
  </si>
  <si>
    <t>189-16-000009</t>
  </si>
  <si>
    <t>Formation of new CC road and CC patch work in ward No. 189 Hongasandra</t>
  </si>
  <si>
    <t>H M Dinesh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</si>
</sst>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selection activeCell="F8" sqref="F8"/>
    </sheetView>
  </sheetViews>
  <sheetFormatPr defaultRowHeight="12.75" x14ac:dyDescent="0.2"/>
  <cols>
    <col min="1" max="1" width="5.42578125" style="8" bestFit="1" customWidth="1"/>
    <col min="2" max="4" width="9.140625" style="8"/>
    <col min="5" max="5" width="12" style="9" bestFit="1" customWidth="1"/>
    <col min="6" max="6" width="13.28515625" style="9" bestFit="1" customWidth="1"/>
    <col min="7" max="7" width="33.5703125" style="9" customWidth="1"/>
    <col min="8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3226</v>
      </c>
      <c r="B2" s="12" t="s">
        <v>31</v>
      </c>
      <c r="C2" s="12">
        <v>43292</v>
      </c>
      <c r="D2" s="4">
        <v>189</v>
      </c>
      <c r="E2" s="5" t="s">
        <v>44</v>
      </c>
      <c r="F2" s="4" t="s">
        <v>45</v>
      </c>
      <c r="G2" s="5" t="s">
        <v>46</v>
      </c>
      <c r="H2" s="4" t="str">
        <f>"000013"</f>
        <v>000013</v>
      </c>
      <c r="I2" s="3">
        <v>43130</v>
      </c>
      <c r="J2" s="4" t="str">
        <f>"000020"</f>
        <v>000020</v>
      </c>
      <c r="K2" s="3">
        <v>43190</v>
      </c>
      <c r="L2" s="4" t="str">
        <f>"000001"</f>
        <v>000001</v>
      </c>
      <c r="M2" s="3">
        <v>43192</v>
      </c>
      <c r="N2" s="4">
        <v>18</v>
      </c>
      <c r="O2" s="4" t="str">
        <f>"003550"</f>
        <v>003550</v>
      </c>
      <c r="P2" s="3">
        <v>43291</v>
      </c>
      <c r="Q2" s="6">
        <v>122.4</v>
      </c>
      <c r="R2" s="6">
        <v>8.6910000000000007</v>
      </c>
      <c r="S2" s="6">
        <v>113.709</v>
      </c>
      <c r="T2" s="4">
        <v>121</v>
      </c>
      <c r="U2" s="3">
        <v>43292</v>
      </c>
      <c r="V2" s="4">
        <v>9845936816</v>
      </c>
      <c r="W2" s="5" t="s">
        <v>47</v>
      </c>
      <c r="X2" s="4" t="s">
        <v>36</v>
      </c>
      <c r="Y2" s="5" t="s">
        <v>37</v>
      </c>
      <c r="Z2" s="4" t="s">
        <v>38</v>
      </c>
      <c r="AA2" s="5" t="s">
        <v>39</v>
      </c>
      <c r="AB2" s="6">
        <v>1.224</v>
      </c>
      <c r="AD2" s="7"/>
      <c r="AF2" s="7"/>
      <c r="AG2" s="7"/>
    </row>
    <row r="3" spans="1:33" x14ac:dyDescent="0.2">
      <c r="A3" s="11">
        <v>3351</v>
      </c>
      <c r="B3" s="12" t="s">
        <v>31</v>
      </c>
      <c r="C3" s="12">
        <v>43297</v>
      </c>
      <c r="D3" s="4">
        <v>189</v>
      </c>
      <c r="E3" s="5" t="s">
        <v>44</v>
      </c>
      <c r="F3" s="4" t="s">
        <v>48</v>
      </c>
      <c r="G3" s="5" t="s">
        <v>49</v>
      </c>
      <c r="H3" s="4" t="str">
        <f>"00030A"</f>
        <v>00030A</v>
      </c>
      <c r="I3" s="3">
        <v>42913</v>
      </c>
      <c r="J3" s="4" t="str">
        <f>"00083A"</f>
        <v>00083A</v>
      </c>
      <c r="K3" s="3">
        <v>42698</v>
      </c>
      <c r="L3" s="4" t="str">
        <f>"000299"</f>
        <v>000299</v>
      </c>
      <c r="M3" s="3">
        <v>42719</v>
      </c>
      <c r="N3" s="4">
        <v>16</v>
      </c>
      <c r="O3" s="4" t="str">
        <f>"003454"</f>
        <v>003454</v>
      </c>
      <c r="P3" s="3">
        <v>43291</v>
      </c>
      <c r="Q3" s="6">
        <v>15.508800000000001</v>
      </c>
      <c r="R3" s="6">
        <v>1.788</v>
      </c>
      <c r="S3" s="6">
        <v>13.720800000000001</v>
      </c>
      <c r="T3" s="4">
        <v>125</v>
      </c>
      <c r="U3" s="3">
        <v>43297</v>
      </c>
      <c r="V3" s="4">
        <v>9845652653</v>
      </c>
      <c r="W3" s="5" t="s">
        <v>50</v>
      </c>
      <c r="X3" s="4" t="s">
        <v>35</v>
      </c>
      <c r="Y3" s="5" t="s">
        <v>34</v>
      </c>
      <c r="Z3" s="4" t="s">
        <v>40</v>
      </c>
      <c r="AA3" s="5" t="s">
        <v>41</v>
      </c>
      <c r="AB3" s="6">
        <v>0.155088</v>
      </c>
      <c r="AD3" s="7"/>
      <c r="AF3" s="7"/>
      <c r="AG3" s="7"/>
    </row>
    <row r="4" spans="1:33" x14ac:dyDescent="0.2">
      <c r="A4" s="11">
        <v>3800</v>
      </c>
      <c r="B4" s="12" t="s">
        <v>31</v>
      </c>
      <c r="C4" s="12">
        <v>43301</v>
      </c>
      <c r="D4" s="4">
        <v>189</v>
      </c>
      <c r="E4" s="5" t="s">
        <v>44</v>
      </c>
      <c r="F4" s="4" t="s">
        <v>51</v>
      </c>
      <c r="G4" s="5" t="s">
        <v>52</v>
      </c>
      <c r="H4" s="4" t="str">
        <f>"000010"</f>
        <v>000010</v>
      </c>
      <c r="I4" s="3">
        <v>42931</v>
      </c>
      <c r="J4" s="4" t="str">
        <f>"000075"</f>
        <v>000075</v>
      </c>
      <c r="K4" s="3">
        <v>43155</v>
      </c>
      <c r="L4" s="4" t="str">
        <f>"000081"</f>
        <v>000081</v>
      </c>
      <c r="M4" s="3">
        <v>43181</v>
      </c>
      <c r="N4" s="4">
        <v>16</v>
      </c>
      <c r="O4" s="4" t="str">
        <f>"004021"</f>
        <v>004021</v>
      </c>
      <c r="P4" s="3">
        <v>43300</v>
      </c>
      <c r="Q4" s="6">
        <v>6.9681600000000001</v>
      </c>
      <c r="R4" s="6">
        <v>0.99960000000000004</v>
      </c>
      <c r="S4" s="6">
        <v>5.9685600000000001</v>
      </c>
      <c r="T4" s="4">
        <v>134</v>
      </c>
      <c r="U4" s="3">
        <v>43301</v>
      </c>
      <c r="V4" s="4">
        <v>9448522800</v>
      </c>
      <c r="W4" s="5" t="s">
        <v>53</v>
      </c>
      <c r="X4" s="4" t="s">
        <v>32</v>
      </c>
      <c r="Y4" s="5" t="s">
        <v>33</v>
      </c>
      <c r="Z4" s="4" t="s">
        <v>42</v>
      </c>
      <c r="AA4" s="5" t="s">
        <v>43</v>
      </c>
      <c r="AB4" s="6">
        <v>6.9681599999999996E-2</v>
      </c>
      <c r="AD4" s="7"/>
      <c r="AF4" s="7"/>
      <c r="AG4" s="7"/>
    </row>
    <row r="5" spans="1:33" x14ac:dyDescent="0.2">
      <c r="A5" s="11">
        <v>4611</v>
      </c>
      <c r="B5" s="12" t="s">
        <v>28</v>
      </c>
      <c r="C5" s="12">
        <v>43318</v>
      </c>
      <c r="D5" s="4">
        <v>189</v>
      </c>
      <c r="E5" s="5" t="s">
        <v>44</v>
      </c>
      <c r="F5" s="4" t="s">
        <v>54</v>
      </c>
      <c r="G5" s="5" t="s">
        <v>55</v>
      </c>
      <c r="H5" s="4" t="str">
        <f>"000073"</f>
        <v>000073</v>
      </c>
      <c r="I5" s="3">
        <v>41988</v>
      </c>
      <c r="J5" s="4" t="str">
        <f>"0068"</f>
        <v>0068</v>
      </c>
      <c r="K5" s="3">
        <v>1</v>
      </c>
      <c r="L5" s="4" t="str">
        <f>"000244"</f>
        <v>000244</v>
      </c>
      <c r="M5" s="3">
        <v>42616</v>
      </c>
      <c r="N5" s="4">
        <v>15</v>
      </c>
      <c r="O5" s="4" t="str">
        <f>"004624"</f>
        <v>004624</v>
      </c>
      <c r="P5" s="3">
        <v>43313</v>
      </c>
      <c r="Q5" s="6">
        <v>19.900849999999998</v>
      </c>
      <c r="R5" s="6">
        <v>2.8232200000000001</v>
      </c>
      <c r="S5" s="6">
        <v>17.077629999999999</v>
      </c>
      <c r="T5" s="4">
        <v>159</v>
      </c>
      <c r="U5" s="3">
        <v>43318</v>
      </c>
      <c r="V5" s="4">
        <v>9448907777</v>
      </c>
      <c r="W5" s="5" t="s">
        <v>56</v>
      </c>
      <c r="X5" s="4" t="s">
        <v>29</v>
      </c>
      <c r="Y5" s="5" t="s">
        <v>30</v>
      </c>
      <c r="Z5" s="4" t="s">
        <v>40</v>
      </c>
      <c r="AA5" s="5" t="s">
        <v>41</v>
      </c>
      <c r="AB5" s="6">
        <v>0.19900849999999998</v>
      </c>
      <c r="AD5" s="7"/>
      <c r="AF5" s="7"/>
      <c r="AG5" s="7"/>
    </row>
    <row r="6" spans="1:33" x14ac:dyDescent="0.2">
      <c r="A6" s="11">
        <v>4612</v>
      </c>
      <c r="B6" s="12" t="s">
        <v>28</v>
      </c>
      <c r="C6" s="12">
        <v>43318</v>
      </c>
      <c r="D6" s="4">
        <v>189</v>
      </c>
      <c r="E6" s="5" t="s">
        <v>44</v>
      </c>
      <c r="F6" s="4" t="s">
        <v>57</v>
      </c>
      <c r="G6" s="5" t="s">
        <v>58</v>
      </c>
      <c r="H6" s="4" t="str">
        <f>"000125"</f>
        <v>000125</v>
      </c>
      <c r="I6" s="3">
        <v>41661</v>
      </c>
      <c r="J6" s="4" t="str">
        <f>"000050"</f>
        <v>000050</v>
      </c>
      <c r="K6" s="3">
        <v>42580</v>
      </c>
      <c r="L6" s="4" t="str">
        <f>"000245"</f>
        <v>000245</v>
      </c>
      <c r="M6" s="3">
        <v>42616</v>
      </c>
      <c r="N6" s="4">
        <v>14</v>
      </c>
      <c r="O6" s="4" t="str">
        <f>"004625"</f>
        <v>004625</v>
      </c>
      <c r="P6" s="3">
        <v>43313</v>
      </c>
      <c r="Q6" s="6">
        <v>19.69041</v>
      </c>
      <c r="R6" s="6">
        <v>3.0045299999999999</v>
      </c>
      <c r="S6" s="6">
        <v>16.685880000000001</v>
      </c>
      <c r="T6" s="4">
        <v>159</v>
      </c>
      <c r="U6" s="3">
        <v>43318</v>
      </c>
      <c r="V6" s="4">
        <v>9242236991</v>
      </c>
      <c r="W6" s="5" t="s">
        <v>59</v>
      </c>
      <c r="X6" s="4" t="s">
        <v>29</v>
      </c>
      <c r="Y6" s="5" t="s">
        <v>30</v>
      </c>
      <c r="Z6" s="4" t="s">
        <v>40</v>
      </c>
      <c r="AA6" s="5" t="s">
        <v>41</v>
      </c>
      <c r="AB6" s="6">
        <v>0.1969041</v>
      </c>
      <c r="AD6" s="7"/>
      <c r="AF6" s="7"/>
      <c r="AG6" s="7"/>
    </row>
    <row r="7" spans="1:33" x14ac:dyDescent="0.2">
      <c r="A7" s="11">
        <v>4613</v>
      </c>
      <c r="B7" s="12" t="s">
        <v>28</v>
      </c>
      <c r="C7" s="12">
        <v>43318</v>
      </c>
      <c r="D7" s="4">
        <v>189</v>
      </c>
      <c r="E7" s="5" t="s">
        <v>44</v>
      </c>
      <c r="F7" s="4" t="s">
        <v>60</v>
      </c>
      <c r="G7" s="5" t="s">
        <v>61</v>
      </c>
      <c r="H7" s="4" t="str">
        <f>"000246"</f>
        <v>000246</v>
      </c>
      <c r="I7" s="3">
        <v>41845</v>
      </c>
      <c r="J7" s="4" t="str">
        <f>"000051"</f>
        <v>000051</v>
      </c>
      <c r="K7" s="3">
        <v>42580</v>
      </c>
      <c r="L7" s="4" t="str">
        <f>"000246"</f>
        <v>000246</v>
      </c>
      <c r="M7" s="3">
        <v>42616</v>
      </c>
      <c r="N7" s="4">
        <v>14</v>
      </c>
      <c r="O7" s="4" t="str">
        <f>"004626"</f>
        <v>004626</v>
      </c>
      <c r="P7" s="3">
        <v>43313</v>
      </c>
      <c r="Q7" s="6">
        <v>5.1692499999999999</v>
      </c>
      <c r="R7" s="6">
        <v>0.71655999999999997</v>
      </c>
      <c r="S7" s="6">
        <v>4.4526899999999996</v>
      </c>
      <c r="T7" s="4">
        <v>159</v>
      </c>
      <c r="U7" s="3">
        <v>43318</v>
      </c>
      <c r="V7" s="4">
        <v>9242236991</v>
      </c>
      <c r="W7" s="5" t="s">
        <v>59</v>
      </c>
      <c r="X7" s="4" t="s">
        <v>29</v>
      </c>
      <c r="Y7" s="5" t="s">
        <v>30</v>
      </c>
      <c r="Z7" s="4" t="s">
        <v>40</v>
      </c>
      <c r="AA7" s="5" t="s">
        <v>41</v>
      </c>
      <c r="AB7" s="6">
        <v>5.1692500000000002E-2</v>
      </c>
      <c r="AD7" s="7"/>
      <c r="AF7" s="7"/>
      <c r="AG7" s="7"/>
    </row>
    <row r="8" spans="1:33" x14ac:dyDescent="0.2">
      <c r="A8" s="11">
        <v>6312</v>
      </c>
      <c r="B8" s="12" t="s">
        <v>62</v>
      </c>
      <c r="C8" s="12">
        <v>43385</v>
      </c>
      <c r="D8" s="4">
        <v>189</v>
      </c>
      <c r="E8" s="5" t="s">
        <v>44</v>
      </c>
      <c r="F8" s="4" t="s">
        <v>63</v>
      </c>
      <c r="G8" s="5" t="s">
        <v>64</v>
      </c>
      <c r="H8" s="4" t="str">
        <f>"000099"</f>
        <v>000099</v>
      </c>
      <c r="I8" s="3">
        <v>43129</v>
      </c>
      <c r="J8" s="4" t="str">
        <f>"000018"</f>
        <v>000018</v>
      </c>
      <c r="K8" s="3">
        <v>43250</v>
      </c>
      <c r="L8" s="4" t="str">
        <f>"000056"</f>
        <v>000056</v>
      </c>
      <c r="M8" s="3">
        <v>43251</v>
      </c>
      <c r="N8" s="4">
        <v>17</v>
      </c>
      <c r="O8" s="4" t="str">
        <f>"006147"</f>
        <v>006147</v>
      </c>
      <c r="P8" s="3">
        <v>43377</v>
      </c>
      <c r="Q8" s="6">
        <v>12.447520000000001</v>
      </c>
      <c r="R8" s="6">
        <v>1.04308</v>
      </c>
      <c r="S8" s="6">
        <v>11.404439999999999</v>
      </c>
      <c r="T8" s="4">
        <v>227</v>
      </c>
      <c r="U8" s="3">
        <v>43385</v>
      </c>
      <c r="V8" s="4">
        <v>9986072837</v>
      </c>
      <c r="W8" s="5" t="s">
        <v>65</v>
      </c>
      <c r="X8" s="4" t="s">
        <v>66</v>
      </c>
      <c r="Y8" s="5" t="s">
        <v>67</v>
      </c>
      <c r="Z8" s="4" t="s">
        <v>40</v>
      </c>
      <c r="AA8" s="5" t="s">
        <v>41</v>
      </c>
      <c r="AB8" s="6">
        <f t="shared" ref="AB8:AB31" si="0">Q8/100</f>
        <v>0.12447520000000001</v>
      </c>
      <c r="AD8" s="7"/>
      <c r="AF8" s="7"/>
      <c r="AG8" s="7"/>
    </row>
    <row r="9" spans="1:33" x14ac:dyDescent="0.2">
      <c r="A9" s="11">
        <v>6313</v>
      </c>
      <c r="B9" s="12" t="s">
        <v>62</v>
      </c>
      <c r="C9" s="12">
        <v>43385</v>
      </c>
      <c r="D9" s="4">
        <v>189</v>
      </c>
      <c r="E9" s="5" t="s">
        <v>44</v>
      </c>
      <c r="F9" s="4" t="s">
        <v>68</v>
      </c>
      <c r="G9" s="5" t="s">
        <v>69</v>
      </c>
      <c r="H9" s="4" t="str">
        <f>"000106"</f>
        <v>000106</v>
      </c>
      <c r="I9" s="3">
        <v>43129</v>
      </c>
      <c r="J9" s="4" t="str">
        <f>"000013"</f>
        <v>000013</v>
      </c>
      <c r="K9" s="3">
        <v>43250</v>
      </c>
      <c r="L9" s="4" t="str">
        <f>"000060"</f>
        <v>000060</v>
      </c>
      <c r="M9" s="3">
        <v>43251</v>
      </c>
      <c r="N9" s="4">
        <v>17</v>
      </c>
      <c r="O9" s="4" t="str">
        <f>"006148"</f>
        <v>006148</v>
      </c>
      <c r="P9" s="3">
        <v>43377</v>
      </c>
      <c r="Q9" s="6">
        <v>64.220590000000001</v>
      </c>
      <c r="R9" s="6">
        <v>5.3097300000000001</v>
      </c>
      <c r="S9" s="6">
        <v>58.91086</v>
      </c>
      <c r="T9" s="4">
        <v>227</v>
      </c>
      <c r="U9" s="3">
        <v>43385</v>
      </c>
      <c r="V9" s="4">
        <v>9986072837</v>
      </c>
      <c r="W9" s="5" t="s">
        <v>65</v>
      </c>
      <c r="X9" s="4" t="s">
        <v>66</v>
      </c>
      <c r="Y9" s="5" t="s">
        <v>67</v>
      </c>
      <c r="Z9" s="4" t="s">
        <v>40</v>
      </c>
      <c r="AA9" s="5" t="s">
        <v>41</v>
      </c>
      <c r="AB9" s="6">
        <f t="shared" si="0"/>
        <v>0.6422059</v>
      </c>
      <c r="AD9" s="7"/>
      <c r="AF9" s="7"/>
      <c r="AG9" s="7"/>
    </row>
    <row r="10" spans="1:33" x14ac:dyDescent="0.2">
      <c r="A10" s="11">
        <v>6314</v>
      </c>
      <c r="B10" s="12" t="s">
        <v>62</v>
      </c>
      <c r="C10" s="12">
        <v>43385</v>
      </c>
      <c r="D10" s="4">
        <v>189</v>
      </c>
      <c r="E10" s="5" t="s">
        <v>44</v>
      </c>
      <c r="F10" s="4" t="s">
        <v>70</v>
      </c>
      <c r="G10" s="5" t="s">
        <v>71</v>
      </c>
      <c r="H10" s="4" t="str">
        <f>"000096"</f>
        <v>000096</v>
      </c>
      <c r="I10" s="3">
        <v>43129</v>
      </c>
      <c r="J10" s="4" t="str">
        <f>"000017"</f>
        <v>000017</v>
      </c>
      <c r="K10" s="3">
        <v>43250</v>
      </c>
      <c r="L10" s="4" t="str">
        <f>"000059"</f>
        <v>000059</v>
      </c>
      <c r="M10" s="3">
        <v>43251</v>
      </c>
      <c r="N10" s="4">
        <v>17</v>
      </c>
      <c r="O10" s="4" t="str">
        <f>"006149"</f>
        <v>006149</v>
      </c>
      <c r="P10" s="3">
        <v>43377</v>
      </c>
      <c r="Q10" s="6">
        <v>20.62088</v>
      </c>
      <c r="R10" s="6">
        <v>1.72801</v>
      </c>
      <c r="S10" s="6">
        <v>18.892869999999998</v>
      </c>
      <c r="T10" s="4">
        <v>227</v>
      </c>
      <c r="U10" s="3">
        <v>43385</v>
      </c>
      <c r="V10" s="4">
        <v>9986072837</v>
      </c>
      <c r="W10" s="5" t="s">
        <v>65</v>
      </c>
      <c r="X10" s="4" t="s">
        <v>66</v>
      </c>
      <c r="Y10" s="5" t="s">
        <v>67</v>
      </c>
      <c r="Z10" s="4" t="s">
        <v>40</v>
      </c>
      <c r="AA10" s="5" t="s">
        <v>41</v>
      </c>
      <c r="AB10" s="6">
        <f t="shared" si="0"/>
        <v>0.2062088</v>
      </c>
      <c r="AD10" s="7"/>
      <c r="AF10" s="7"/>
      <c r="AG10" s="7"/>
    </row>
    <row r="11" spans="1:33" x14ac:dyDescent="0.2">
      <c r="A11" s="11">
        <v>6315</v>
      </c>
      <c r="B11" s="12" t="s">
        <v>62</v>
      </c>
      <c r="C11" s="12">
        <v>43385</v>
      </c>
      <c r="D11" s="4">
        <v>189</v>
      </c>
      <c r="E11" s="5" t="s">
        <v>44</v>
      </c>
      <c r="F11" s="4" t="s">
        <v>72</v>
      </c>
      <c r="G11" s="5" t="s">
        <v>73</v>
      </c>
      <c r="H11" s="4" t="str">
        <f>"000110"</f>
        <v>000110</v>
      </c>
      <c r="I11" s="3">
        <v>43129</v>
      </c>
      <c r="J11" s="4" t="str">
        <f>"000016"</f>
        <v>000016</v>
      </c>
      <c r="K11" s="3">
        <v>43250</v>
      </c>
      <c r="L11" s="4" t="str">
        <f>"000058"</f>
        <v>000058</v>
      </c>
      <c r="M11" s="3">
        <v>43251</v>
      </c>
      <c r="N11" s="4">
        <v>17</v>
      </c>
      <c r="O11" s="4" t="str">
        <f>"006150"</f>
        <v>006150</v>
      </c>
      <c r="P11" s="3">
        <v>43377</v>
      </c>
      <c r="Q11" s="6">
        <v>17.345759999999999</v>
      </c>
      <c r="R11" s="6">
        <v>1.49692</v>
      </c>
      <c r="S11" s="6">
        <v>15.848839999999999</v>
      </c>
      <c r="T11" s="4">
        <v>227</v>
      </c>
      <c r="U11" s="3">
        <v>43385</v>
      </c>
      <c r="V11" s="4">
        <v>9986072837</v>
      </c>
      <c r="W11" s="5" t="s">
        <v>65</v>
      </c>
      <c r="X11" s="4" t="s">
        <v>66</v>
      </c>
      <c r="Y11" s="5" t="s">
        <v>67</v>
      </c>
      <c r="Z11" s="4" t="s">
        <v>40</v>
      </c>
      <c r="AA11" s="5" t="s">
        <v>41</v>
      </c>
      <c r="AB11" s="6">
        <f t="shared" si="0"/>
        <v>0.17345759999999999</v>
      </c>
      <c r="AD11" s="7"/>
      <c r="AF11" s="7"/>
      <c r="AG11" s="7"/>
    </row>
    <row r="12" spans="1:33" x14ac:dyDescent="0.2">
      <c r="A12" s="11">
        <v>6316</v>
      </c>
      <c r="B12" s="12" t="s">
        <v>62</v>
      </c>
      <c r="C12" s="12">
        <v>43385</v>
      </c>
      <c r="D12" s="4">
        <v>189</v>
      </c>
      <c r="E12" s="5" t="s">
        <v>44</v>
      </c>
      <c r="F12" s="4" t="s">
        <v>74</v>
      </c>
      <c r="G12" s="5" t="s">
        <v>75</v>
      </c>
      <c r="H12" s="4" t="str">
        <f>"000120"</f>
        <v>000120</v>
      </c>
      <c r="I12" s="3">
        <v>43129</v>
      </c>
      <c r="J12" s="4" t="str">
        <f>"000014"</f>
        <v>000014</v>
      </c>
      <c r="K12" s="3">
        <v>43250</v>
      </c>
      <c r="L12" s="4" t="str">
        <f>"000055"</f>
        <v>000055</v>
      </c>
      <c r="M12" s="3">
        <v>43251</v>
      </c>
      <c r="N12" s="4">
        <v>17</v>
      </c>
      <c r="O12" s="4" t="str">
        <f>"006151"</f>
        <v>006151</v>
      </c>
      <c r="P12" s="3">
        <v>43377</v>
      </c>
      <c r="Q12" s="6">
        <v>25.018820000000002</v>
      </c>
      <c r="R12" s="6">
        <v>2.0965500000000001</v>
      </c>
      <c r="S12" s="6">
        <v>22.922270000000001</v>
      </c>
      <c r="T12" s="4">
        <v>227</v>
      </c>
      <c r="U12" s="3">
        <v>43385</v>
      </c>
      <c r="V12" s="4">
        <v>9986072837</v>
      </c>
      <c r="W12" s="5" t="s">
        <v>65</v>
      </c>
      <c r="X12" s="4" t="s">
        <v>66</v>
      </c>
      <c r="Y12" s="5" t="s">
        <v>67</v>
      </c>
      <c r="Z12" s="4" t="s">
        <v>40</v>
      </c>
      <c r="AA12" s="5" t="s">
        <v>41</v>
      </c>
      <c r="AB12" s="6">
        <f t="shared" si="0"/>
        <v>0.25018820000000003</v>
      </c>
      <c r="AD12" s="7"/>
      <c r="AF12" s="7"/>
      <c r="AG12" s="7"/>
    </row>
    <row r="13" spans="1:33" x14ac:dyDescent="0.2">
      <c r="A13" s="11">
        <v>6317</v>
      </c>
      <c r="B13" s="12" t="s">
        <v>62</v>
      </c>
      <c r="C13" s="12">
        <v>43385</v>
      </c>
      <c r="D13" s="4">
        <v>189</v>
      </c>
      <c r="E13" s="5" t="s">
        <v>44</v>
      </c>
      <c r="F13" s="4" t="s">
        <v>76</v>
      </c>
      <c r="G13" s="5" t="s">
        <v>77</v>
      </c>
      <c r="H13" s="4" t="str">
        <f>"000093"</f>
        <v>000093</v>
      </c>
      <c r="I13" s="3">
        <v>43129</v>
      </c>
      <c r="J13" s="4" t="str">
        <f>"000015"</f>
        <v>000015</v>
      </c>
      <c r="K13" s="3">
        <v>43250</v>
      </c>
      <c r="L13" s="4" t="str">
        <f>"000057"</f>
        <v>000057</v>
      </c>
      <c r="M13" s="3">
        <v>43251</v>
      </c>
      <c r="N13" s="4">
        <v>17</v>
      </c>
      <c r="O13" s="4" t="str">
        <f>"006152"</f>
        <v>006152</v>
      </c>
      <c r="P13" s="3">
        <v>43377</v>
      </c>
      <c r="Q13" s="6">
        <v>42.912309999999998</v>
      </c>
      <c r="R13" s="6">
        <v>3.7033200000000002</v>
      </c>
      <c r="S13" s="6">
        <v>39.20899</v>
      </c>
      <c r="T13" s="4">
        <v>227</v>
      </c>
      <c r="U13" s="3">
        <v>43385</v>
      </c>
      <c r="V13" s="4">
        <v>9986072837</v>
      </c>
      <c r="W13" s="5" t="s">
        <v>65</v>
      </c>
      <c r="X13" s="4" t="s">
        <v>66</v>
      </c>
      <c r="Y13" s="5" t="s">
        <v>67</v>
      </c>
      <c r="Z13" s="4" t="s">
        <v>40</v>
      </c>
      <c r="AA13" s="5" t="s">
        <v>41</v>
      </c>
      <c r="AB13" s="6">
        <f t="shared" si="0"/>
        <v>0.42912309999999998</v>
      </c>
      <c r="AD13" s="7"/>
      <c r="AF13" s="7"/>
      <c r="AG13" s="7"/>
    </row>
    <row r="14" spans="1:33" x14ac:dyDescent="0.2">
      <c r="A14" s="11">
        <v>6318</v>
      </c>
      <c r="B14" s="12" t="s">
        <v>62</v>
      </c>
      <c r="C14" s="12">
        <v>43385</v>
      </c>
      <c r="D14" s="4">
        <v>189</v>
      </c>
      <c r="E14" s="5" t="s">
        <v>44</v>
      </c>
      <c r="F14" s="4" t="s">
        <v>78</v>
      </c>
      <c r="G14" s="5" t="s">
        <v>79</v>
      </c>
      <c r="H14" s="4" t="str">
        <f>"000097"</f>
        <v>000097</v>
      </c>
      <c r="I14" s="3">
        <v>43129</v>
      </c>
      <c r="J14" s="4" t="str">
        <f>"000001"</f>
        <v>000001</v>
      </c>
      <c r="K14" s="3">
        <v>43198</v>
      </c>
      <c r="L14" s="4" t="str">
        <f>"000011"</f>
        <v>000011</v>
      </c>
      <c r="M14" s="3">
        <v>43199</v>
      </c>
      <c r="N14" s="4">
        <v>17</v>
      </c>
      <c r="O14" s="4" t="str">
        <f>"006244"</f>
        <v>006244</v>
      </c>
      <c r="P14" s="3">
        <v>43380</v>
      </c>
      <c r="Q14" s="6">
        <v>21.4924</v>
      </c>
      <c r="R14" s="6">
        <v>1.8547800000000001</v>
      </c>
      <c r="S14" s="6">
        <v>19.637619999999998</v>
      </c>
      <c r="T14" s="4">
        <v>228</v>
      </c>
      <c r="U14" s="3">
        <v>43385</v>
      </c>
      <c r="V14" s="4">
        <v>9986072837</v>
      </c>
      <c r="W14" s="5" t="s">
        <v>65</v>
      </c>
      <c r="X14" s="4" t="s">
        <v>66</v>
      </c>
      <c r="Y14" s="5" t="s">
        <v>67</v>
      </c>
      <c r="Z14" s="4" t="s">
        <v>40</v>
      </c>
      <c r="AA14" s="5" t="s">
        <v>41</v>
      </c>
      <c r="AB14" s="6">
        <f t="shared" si="0"/>
        <v>0.214924</v>
      </c>
      <c r="AD14" s="7"/>
      <c r="AF14" s="7"/>
      <c r="AG14" s="7"/>
    </row>
    <row r="15" spans="1:33" x14ac:dyDescent="0.2">
      <c r="A15" s="11">
        <v>6319</v>
      </c>
      <c r="B15" s="12" t="s">
        <v>62</v>
      </c>
      <c r="C15" s="12">
        <v>43385</v>
      </c>
      <c r="D15" s="4">
        <v>189</v>
      </c>
      <c r="E15" s="5" t="s">
        <v>44</v>
      </c>
      <c r="F15" s="4" t="s">
        <v>80</v>
      </c>
      <c r="G15" s="5" t="s">
        <v>81</v>
      </c>
      <c r="H15" s="4" t="str">
        <f>"000100"</f>
        <v>000100</v>
      </c>
      <c r="I15" s="3">
        <v>43129</v>
      </c>
      <c r="J15" s="4" t="str">
        <f>"000002"</f>
        <v>000002</v>
      </c>
      <c r="K15" s="3">
        <v>43198</v>
      </c>
      <c r="L15" s="4" t="str">
        <f>"000012"</f>
        <v>000012</v>
      </c>
      <c r="M15" s="3">
        <v>43199</v>
      </c>
      <c r="N15" s="4">
        <v>17</v>
      </c>
      <c r="O15" s="4" t="str">
        <f>"006245"</f>
        <v>006245</v>
      </c>
      <c r="P15" s="3">
        <v>43380</v>
      </c>
      <c r="Q15" s="6">
        <v>20.749020000000002</v>
      </c>
      <c r="R15" s="6">
        <v>1.7387600000000001</v>
      </c>
      <c r="S15" s="6">
        <v>19.010259999999999</v>
      </c>
      <c r="T15" s="4">
        <v>228</v>
      </c>
      <c r="U15" s="3">
        <v>43385</v>
      </c>
      <c r="V15" s="4">
        <v>9986072837</v>
      </c>
      <c r="W15" s="5" t="s">
        <v>65</v>
      </c>
      <c r="X15" s="4" t="s">
        <v>66</v>
      </c>
      <c r="Y15" s="5" t="s">
        <v>67</v>
      </c>
      <c r="Z15" s="4" t="s">
        <v>40</v>
      </c>
      <c r="AA15" s="5" t="s">
        <v>41</v>
      </c>
      <c r="AB15" s="6">
        <f t="shared" si="0"/>
        <v>0.20749020000000001</v>
      </c>
      <c r="AD15" s="7"/>
      <c r="AF15" s="7"/>
      <c r="AG15" s="7"/>
    </row>
    <row r="16" spans="1:33" x14ac:dyDescent="0.2">
      <c r="A16" s="11">
        <v>6320</v>
      </c>
      <c r="B16" s="12" t="s">
        <v>62</v>
      </c>
      <c r="C16" s="12">
        <v>43385</v>
      </c>
      <c r="D16" s="4">
        <v>189</v>
      </c>
      <c r="E16" s="5" t="s">
        <v>44</v>
      </c>
      <c r="F16" s="4" t="s">
        <v>82</v>
      </c>
      <c r="G16" s="5" t="s">
        <v>83</v>
      </c>
      <c r="H16" s="4" t="str">
        <f>"000098"</f>
        <v>000098</v>
      </c>
      <c r="I16" s="3">
        <v>43129</v>
      </c>
      <c r="J16" s="4" t="str">
        <f>"000003"</f>
        <v>000003</v>
      </c>
      <c r="K16" s="3">
        <v>43198</v>
      </c>
      <c r="L16" s="4" t="str">
        <f>"000016"</f>
        <v>000016</v>
      </c>
      <c r="M16" s="3">
        <v>43199</v>
      </c>
      <c r="N16" s="4">
        <v>17</v>
      </c>
      <c r="O16" s="4" t="str">
        <f>"006246"</f>
        <v>006246</v>
      </c>
      <c r="P16" s="3">
        <v>43380</v>
      </c>
      <c r="Q16" s="6">
        <v>44.456949999999999</v>
      </c>
      <c r="R16" s="6">
        <v>3.7554699999999999</v>
      </c>
      <c r="S16" s="6">
        <v>40.701479999999997</v>
      </c>
      <c r="T16" s="4">
        <v>228</v>
      </c>
      <c r="U16" s="3">
        <v>43385</v>
      </c>
      <c r="V16" s="4">
        <v>9986072837</v>
      </c>
      <c r="W16" s="5" t="s">
        <v>65</v>
      </c>
      <c r="X16" s="4" t="s">
        <v>66</v>
      </c>
      <c r="Y16" s="5" t="s">
        <v>67</v>
      </c>
      <c r="Z16" s="4" t="s">
        <v>40</v>
      </c>
      <c r="AA16" s="5" t="s">
        <v>41</v>
      </c>
      <c r="AB16" s="6">
        <f t="shared" si="0"/>
        <v>0.44456950000000001</v>
      </c>
      <c r="AD16" s="7"/>
      <c r="AF16" s="7"/>
      <c r="AG16" s="7"/>
    </row>
    <row r="17" spans="1:33" x14ac:dyDescent="0.2">
      <c r="A17" s="11">
        <v>6321</v>
      </c>
      <c r="B17" s="12" t="s">
        <v>62</v>
      </c>
      <c r="C17" s="12">
        <v>43385</v>
      </c>
      <c r="D17" s="4">
        <v>189</v>
      </c>
      <c r="E17" s="5" t="s">
        <v>44</v>
      </c>
      <c r="F17" s="4" t="s">
        <v>84</v>
      </c>
      <c r="G17" s="5" t="s">
        <v>85</v>
      </c>
      <c r="H17" s="4" t="str">
        <f>"000105"</f>
        <v>000105</v>
      </c>
      <c r="I17" s="3">
        <v>43129</v>
      </c>
      <c r="J17" s="4" t="str">
        <f>"000004"</f>
        <v>000004</v>
      </c>
      <c r="K17" s="3">
        <v>43198</v>
      </c>
      <c r="L17" s="4" t="str">
        <f>"000015"</f>
        <v>000015</v>
      </c>
      <c r="M17" s="3">
        <v>43199</v>
      </c>
      <c r="N17" s="4">
        <v>17</v>
      </c>
      <c r="O17" s="4" t="str">
        <f>"006247"</f>
        <v>006247</v>
      </c>
      <c r="P17" s="3">
        <v>43380</v>
      </c>
      <c r="Q17" s="6">
        <v>37.800629999999998</v>
      </c>
      <c r="R17" s="6">
        <v>3.1676799999999998</v>
      </c>
      <c r="S17" s="6">
        <v>34.632950000000001</v>
      </c>
      <c r="T17" s="4">
        <v>228</v>
      </c>
      <c r="U17" s="3">
        <v>43385</v>
      </c>
      <c r="V17" s="4">
        <v>9986072837</v>
      </c>
      <c r="W17" s="5" t="s">
        <v>65</v>
      </c>
      <c r="X17" s="4" t="s">
        <v>66</v>
      </c>
      <c r="Y17" s="5" t="s">
        <v>67</v>
      </c>
      <c r="Z17" s="4" t="s">
        <v>40</v>
      </c>
      <c r="AA17" s="5" t="s">
        <v>41</v>
      </c>
      <c r="AB17" s="6">
        <f t="shared" si="0"/>
        <v>0.37800629999999996</v>
      </c>
      <c r="AD17" s="7"/>
      <c r="AF17" s="7"/>
      <c r="AG17" s="7"/>
    </row>
    <row r="18" spans="1:33" x14ac:dyDescent="0.2">
      <c r="A18" s="11">
        <v>6322</v>
      </c>
      <c r="B18" s="12" t="s">
        <v>62</v>
      </c>
      <c r="C18" s="12">
        <v>43385</v>
      </c>
      <c r="D18" s="4">
        <v>189</v>
      </c>
      <c r="E18" s="5" t="s">
        <v>44</v>
      </c>
      <c r="F18" s="4" t="s">
        <v>63</v>
      </c>
      <c r="G18" s="5" t="s">
        <v>64</v>
      </c>
      <c r="H18" s="4" t="str">
        <f>"000099"</f>
        <v>000099</v>
      </c>
      <c r="I18" s="3">
        <v>43129</v>
      </c>
      <c r="J18" s="4" t="str">
        <f>"000018"</f>
        <v>000018</v>
      </c>
      <c r="K18" s="3">
        <v>43250</v>
      </c>
      <c r="L18" s="4" t="str">
        <f>"000056"</f>
        <v>000056</v>
      </c>
      <c r="M18" s="3">
        <v>43251</v>
      </c>
      <c r="N18" s="4">
        <v>17</v>
      </c>
      <c r="O18" s="4" t="str">
        <f>"006147"</f>
        <v>006147</v>
      </c>
      <c r="P18" s="3">
        <v>43377</v>
      </c>
      <c r="Q18" s="6">
        <v>12.447520000000001</v>
      </c>
      <c r="R18" s="6">
        <v>1.04308</v>
      </c>
      <c r="S18" s="6">
        <v>11.404439999999999</v>
      </c>
      <c r="T18" s="4">
        <v>227</v>
      </c>
      <c r="U18" s="3">
        <v>43385</v>
      </c>
      <c r="V18" s="4">
        <v>9986072837</v>
      </c>
      <c r="W18" s="5" t="s">
        <v>65</v>
      </c>
      <c r="X18" s="4" t="s">
        <v>66</v>
      </c>
      <c r="Y18" s="5" t="s">
        <v>67</v>
      </c>
      <c r="Z18" s="4" t="s">
        <v>40</v>
      </c>
      <c r="AA18" s="5" t="s">
        <v>41</v>
      </c>
      <c r="AB18" s="6">
        <f t="shared" si="0"/>
        <v>0.12447520000000001</v>
      </c>
      <c r="AD18" s="7"/>
      <c r="AF18" s="7"/>
      <c r="AG18" s="7"/>
    </row>
    <row r="19" spans="1:33" x14ac:dyDescent="0.2">
      <c r="A19" s="11">
        <v>6323</v>
      </c>
      <c r="B19" s="12" t="s">
        <v>62</v>
      </c>
      <c r="C19" s="12">
        <v>43385</v>
      </c>
      <c r="D19" s="4">
        <v>189</v>
      </c>
      <c r="E19" s="5" t="s">
        <v>44</v>
      </c>
      <c r="F19" s="4" t="s">
        <v>68</v>
      </c>
      <c r="G19" s="5" t="s">
        <v>69</v>
      </c>
      <c r="H19" s="4" t="str">
        <f>"000106"</f>
        <v>000106</v>
      </c>
      <c r="I19" s="3">
        <v>43129</v>
      </c>
      <c r="J19" s="4" t="str">
        <f>"000013"</f>
        <v>000013</v>
      </c>
      <c r="K19" s="3">
        <v>43250</v>
      </c>
      <c r="L19" s="4" t="str">
        <f>"000060"</f>
        <v>000060</v>
      </c>
      <c r="M19" s="3">
        <v>43251</v>
      </c>
      <c r="N19" s="4">
        <v>17</v>
      </c>
      <c r="O19" s="4" t="str">
        <f>"006148"</f>
        <v>006148</v>
      </c>
      <c r="P19" s="3">
        <v>43377</v>
      </c>
      <c r="Q19" s="6">
        <v>64.220590000000001</v>
      </c>
      <c r="R19" s="6">
        <v>5.3097300000000001</v>
      </c>
      <c r="S19" s="6">
        <v>58.91086</v>
      </c>
      <c r="T19" s="4">
        <v>227</v>
      </c>
      <c r="U19" s="3">
        <v>43385</v>
      </c>
      <c r="V19" s="4">
        <v>9986072837</v>
      </c>
      <c r="W19" s="5" t="s">
        <v>65</v>
      </c>
      <c r="X19" s="4" t="s">
        <v>66</v>
      </c>
      <c r="Y19" s="5" t="s">
        <v>67</v>
      </c>
      <c r="Z19" s="4" t="s">
        <v>40</v>
      </c>
      <c r="AA19" s="5" t="s">
        <v>41</v>
      </c>
      <c r="AB19" s="6">
        <f t="shared" si="0"/>
        <v>0.6422059</v>
      </c>
      <c r="AD19" s="7"/>
      <c r="AF19" s="7"/>
      <c r="AG19" s="7"/>
    </row>
    <row r="20" spans="1:33" x14ac:dyDescent="0.2">
      <c r="A20" s="11">
        <v>6324</v>
      </c>
      <c r="B20" s="12" t="s">
        <v>62</v>
      </c>
      <c r="C20" s="12">
        <v>43385</v>
      </c>
      <c r="D20" s="4">
        <v>189</v>
      </c>
      <c r="E20" s="5" t="s">
        <v>44</v>
      </c>
      <c r="F20" s="4" t="s">
        <v>70</v>
      </c>
      <c r="G20" s="5" t="s">
        <v>71</v>
      </c>
      <c r="H20" s="4" t="str">
        <f>"000096"</f>
        <v>000096</v>
      </c>
      <c r="I20" s="3">
        <v>43129</v>
      </c>
      <c r="J20" s="4" t="str">
        <f>"000017"</f>
        <v>000017</v>
      </c>
      <c r="K20" s="3">
        <v>43250</v>
      </c>
      <c r="L20" s="4" t="str">
        <f>"000059"</f>
        <v>000059</v>
      </c>
      <c r="M20" s="3">
        <v>43251</v>
      </c>
      <c r="N20" s="4">
        <v>17</v>
      </c>
      <c r="O20" s="4" t="str">
        <f>"006149"</f>
        <v>006149</v>
      </c>
      <c r="P20" s="3">
        <v>43377</v>
      </c>
      <c r="Q20" s="6">
        <v>20.62088</v>
      </c>
      <c r="R20" s="6">
        <v>1.72801</v>
      </c>
      <c r="S20" s="6">
        <v>18.892869999999998</v>
      </c>
      <c r="T20" s="4">
        <v>227</v>
      </c>
      <c r="U20" s="3">
        <v>43385</v>
      </c>
      <c r="V20" s="4">
        <v>9986072837</v>
      </c>
      <c r="W20" s="5" t="s">
        <v>65</v>
      </c>
      <c r="X20" s="4" t="s">
        <v>66</v>
      </c>
      <c r="Y20" s="5" t="s">
        <v>67</v>
      </c>
      <c r="Z20" s="4" t="s">
        <v>40</v>
      </c>
      <c r="AA20" s="5" t="s">
        <v>41</v>
      </c>
      <c r="AB20" s="6">
        <f t="shared" si="0"/>
        <v>0.2062088</v>
      </c>
      <c r="AD20" s="7"/>
      <c r="AF20" s="7"/>
      <c r="AG20" s="7"/>
    </row>
    <row r="21" spans="1:33" x14ac:dyDescent="0.2">
      <c r="A21" s="11">
        <v>6325</v>
      </c>
      <c r="B21" s="12" t="s">
        <v>62</v>
      </c>
      <c r="C21" s="12">
        <v>43385</v>
      </c>
      <c r="D21" s="4">
        <v>189</v>
      </c>
      <c r="E21" s="5" t="s">
        <v>44</v>
      </c>
      <c r="F21" s="4" t="s">
        <v>72</v>
      </c>
      <c r="G21" s="5" t="s">
        <v>73</v>
      </c>
      <c r="H21" s="4" t="str">
        <f>"000110"</f>
        <v>000110</v>
      </c>
      <c r="I21" s="3">
        <v>43129</v>
      </c>
      <c r="J21" s="4" t="str">
        <f>"000016"</f>
        <v>000016</v>
      </c>
      <c r="K21" s="3">
        <v>43250</v>
      </c>
      <c r="L21" s="4" t="str">
        <f>"000058"</f>
        <v>000058</v>
      </c>
      <c r="M21" s="3">
        <v>43251</v>
      </c>
      <c r="N21" s="4">
        <v>17</v>
      </c>
      <c r="O21" s="4" t="str">
        <f>"006150"</f>
        <v>006150</v>
      </c>
      <c r="P21" s="3">
        <v>43377</v>
      </c>
      <c r="Q21" s="6">
        <v>17.345759999999999</v>
      </c>
      <c r="R21" s="6">
        <v>1.49692</v>
      </c>
      <c r="S21" s="6">
        <v>15.848839999999999</v>
      </c>
      <c r="T21" s="4">
        <v>227</v>
      </c>
      <c r="U21" s="3">
        <v>43385</v>
      </c>
      <c r="V21" s="4">
        <v>9986072837</v>
      </c>
      <c r="W21" s="5" t="s">
        <v>65</v>
      </c>
      <c r="X21" s="4" t="s">
        <v>66</v>
      </c>
      <c r="Y21" s="5" t="s">
        <v>67</v>
      </c>
      <c r="Z21" s="4" t="s">
        <v>40</v>
      </c>
      <c r="AA21" s="5" t="s">
        <v>41</v>
      </c>
      <c r="AB21" s="6">
        <f t="shared" si="0"/>
        <v>0.17345759999999999</v>
      </c>
      <c r="AD21" s="7"/>
      <c r="AF21" s="7"/>
      <c r="AG21" s="7"/>
    </row>
    <row r="22" spans="1:33" x14ac:dyDescent="0.2">
      <c r="A22" s="11">
        <v>6326</v>
      </c>
      <c r="B22" s="12" t="s">
        <v>62</v>
      </c>
      <c r="C22" s="12">
        <v>43385</v>
      </c>
      <c r="D22" s="4">
        <v>189</v>
      </c>
      <c r="E22" s="5" t="s">
        <v>44</v>
      </c>
      <c r="F22" s="4" t="s">
        <v>74</v>
      </c>
      <c r="G22" s="5" t="s">
        <v>75</v>
      </c>
      <c r="H22" s="4" t="str">
        <f>"000120"</f>
        <v>000120</v>
      </c>
      <c r="I22" s="3">
        <v>43129</v>
      </c>
      <c r="J22" s="4" t="str">
        <f>"000014"</f>
        <v>000014</v>
      </c>
      <c r="K22" s="3">
        <v>43250</v>
      </c>
      <c r="L22" s="4" t="str">
        <f>"000055"</f>
        <v>000055</v>
      </c>
      <c r="M22" s="3">
        <v>43251</v>
      </c>
      <c r="N22" s="4">
        <v>17</v>
      </c>
      <c r="O22" s="4" t="str">
        <f>"006151"</f>
        <v>006151</v>
      </c>
      <c r="P22" s="3">
        <v>43377</v>
      </c>
      <c r="Q22" s="6">
        <v>25.018820000000002</v>
      </c>
      <c r="R22" s="6">
        <v>2.0965500000000001</v>
      </c>
      <c r="S22" s="6">
        <v>22.922270000000001</v>
      </c>
      <c r="T22" s="4">
        <v>227</v>
      </c>
      <c r="U22" s="3">
        <v>43385</v>
      </c>
      <c r="V22" s="4">
        <v>9986072837</v>
      </c>
      <c r="W22" s="5" t="s">
        <v>65</v>
      </c>
      <c r="X22" s="4" t="s">
        <v>66</v>
      </c>
      <c r="Y22" s="5" t="s">
        <v>67</v>
      </c>
      <c r="Z22" s="4" t="s">
        <v>40</v>
      </c>
      <c r="AA22" s="5" t="s">
        <v>41</v>
      </c>
      <c r="AB22" s="6">
        <f t="shared" si="0"/>
        <v>0.25018820000000003</v>
      </c>
      <c r="AD22" s="7"/>
      <c r="AF22" s="7"/>
      <c r="AG22" s="7"/>
    </row>
    <row r="23" spans="1:33" x14ac:dyDescent="0.2">
      <c r="A23" s="11">
        <v>6327</v>
      </c>
      <c r="B23" s="12" t="s">
        <v>62</v>
      </c>
      <c r="C23" s="12">
        <v>43385</v>
      </c>
      <c r="D23" s="4">
        <v>189</v>
      </c>
      <c r="E23" s="5" t="s">
        <v>44</v>
      </c>
      <c r="F23" s="4" t="s">
        <v>76</v>
      </c>
      <c r="G23" s="5" t="s">
        <v>77</v>
      </c>
      <c r="H23" s="4" t="str">
        <f>"000093"</f>
        <v>000093</v>
      </c>
      <c r="I23" s="3">
        <v>43129</v>
      </c>
      <c r="J23" s="4" t="str">
        <f>"000015"</f>
        <v>000015</v>
      </c>
      <c r="K23" s="3">
        <v>43250</v>
      </c>
      <c r="L23" s="4" t="str">
        <f>"000057"</f>
        <v>000057</v>
      </c>
      <c r="M23" s="3">
        <v>43251</v>
      </c>
      <c r="N23" s="4">
        <v>17</v>
      </c>
      <c r="O23" s="4" t="str">
        <f>"006152"</f>
        <v>006152</v>
      </c>
      <c r="P23" s="3">
        <v>43377</v>
      </c>
      <c r="Q23" s="6">
        <v>42.912309999999998</v>
      </c>
      <c r="R23" s="6">
        <v>3.7033200000000002</v>
      </c>
      <c r="S23" s="6">
        <v>39.20899</v>
      </c>
      <c r="T23" s="4">
        <v>227</v>
      </c>
      <c r="U23" s="3">
        <v>43385</v>
      </c>
      <c r="V23" s="4">
        <v>9986072837</v>
      </c>
      <c r="W23" s="5" t="s">
        <v>65</v>
      </c>
      <c r="X23" s="4" t="s">
        <v>66</v>
      </c>
      <c r="Y23" s="5" t="s">
        <v>67</v>
      </c>
      <c r="Z23" s="4" t="s">
        <v>40</v>
      </c>
      <c r="AA23" s="5" t="s">
        <v>41</v>
      </c>
      <c r="AB23" s="6">
        <f t="shared" si="0"/>
        <v>0.42912309999999998</v>
      </c>
      <c r="AD23" s="7"/>
      <c r="AF23" s="7"/>
      <c r="AG23" s="7"/>
    </row>
    <row r="24" spans="1:33" x14ac:dyDescent="0.2">
      <c r="A24" s="11">
        <v>6328</v>
      </c>
      <c r="B24" s="12" t="s">
        <v>62</v>
      </c>
      <c r="C24" s="12">
        <v>43385</v>
      </c>
      <c r="D24" s="4">
        <v>189</v>
      </c>
      <c r="E24" s="5" t="s">
        <v>44</v>
      </c>
      <c r="F24" s="4" t="s">
        <v>78</v>
      </c>
      <c r="G24" s="5" t="s">
        <v>79</v>
      </c>
      <c r="H24" s="4" t="str">
        <f>"000097"</f>
        <v>000097</v>
      </c>
      <c r="I24" s="3">
        <v>43129</v>
      </c>
      <c r="J24" s="4" t="str">
        <f>"000001"</f>
        <v>000001</v>
      </c>
      <c r="K24" s="3">
        <v>43198</v>
      </c>
      <c r="L24" s="4" t="str">
        <f>"000011"</f>
        <v>000011</v>
      </c>
      <c r="M24" s="3">
        <v>43199</v>
      </c>
      <c r="N24" s="4">
        <v>17</v>
      </c>
      <c r="O24" s="4" t="str">
        <f>"006244"</f>
        <v>006244</v>
      </c>
      <c r="P24" s="3">
        <v>43380</v>
      </c>
      <c r="Q24" s="6">
        <v>21.4924</v>
      </c>
      <c r="R24" s="6">
        <v>1.8547800000000001</v>
      </c>
      <c r="S24" s="6">
        <v>19.637619999999998</v>
      </c>
      <c r="T24" s="4">
        <v>228</v>
      </c>
      <c r="U24" s="3">
        <v>43385</v>
      </c>
      <c r="V24" s="4">
        <v>9986072837</v>
      </c>
      <c r="W24" s="5" t="s">
        <v>65</v>
      </c>
      <c r="X24" s="4" t="s">
        <v>66</v>
      </c>
      <c r="Y24" s="5" t="s">
        <v>67</v>
      </c>
      <c r="Z24" s="4" t="s">
        <v>40</v>
      </c>
      <c r="AA24" s="5" t="s">
        <v>41</v>
      </c>
      <c r="AB24" s="6">
        <f t="shared" si="0"/>
        <v>0.214924</v>
      </c>
      <c r="AD24" s="7"/>
      <c r="AF24" s="7"/>
      <c r="AG24" s="7"/>
    </row>
    <row r="25" spans="1:33" x14ac:dyDescent="0.2">
      <c r="A25" s="11">
        <v>6329</v>
      </c>
      <c r="B25" s="12" t="s">
        <v>62</v>
      </c>
      <c r="C25" s="12">
        <v>43385</v>
      </c>
      <c r="D25" s="4">
        <v>189</v>
      </c>
      <c r="E25" s="5" t="s">
        <v>44</v>
      </c>
      <c r="F25" s="4" t="s">
        <v>80</v>
      </c>
      <c r="G25" s="5" t="s">
        <v>81</v>
      </c>
      <c r="H25" s="4" t="str">
        <f>"000100"</f>
        <v>000100</v>
      </c>
      <c r="I25" s="3">
        <v>43129</v>
      </c>
      <c r="J25" s="4" t="str">
        <f>"000002"</f>
        <v>000002</v>
      </c>
      <c r="K25" s="3">
        <v>43198</v>
      </c>
      <c r="L25" s="4" t="str">
        <f>"000012"</f>
        <v>000012</v>
      </c>
      <c r="M25" s="3">
        <v>43199</v>
      </c>
      <c r="N25" s="4">
        <v>17</v>
      </c>
      <c r="O25" s="4" t="str">
        <f>"006245"</f>
        <v>006245</v>
      </c>
      <c r="P25" s="3">
        <v>43380</v>
      </c>
      <c r="Q25" s="6">
        <v>20.749020000000002</v>
      </c>
      <c r="R25" s="6">
        <v>1.7387600000000001</v>
      </c>
      <c r="S25" s="6">
        <v>19.010259999999999</v>
      </c>
      <c r="T25" s="4">
        <v>228</v>
      </c>
      <c r="U25" s="3">
        <v>43385</v>
      </c>
      <c r="V25" s="4">
        <v>9986072837</v>
      </c>
      <c r="W25" s="5" t="s">
        <v>65</v>
      </c>
      <c r="X25" s="4" t="s">
        <v>66</v>
      </c>
      <c r="Y25" s="5" t="s">
        <v>67</v>
      </c>
      <c r="Z25" s="4" t="s">
        <v>40</v>
      </c>
      <c r="AA25" s="5" t="s">
        <v>41</v>
      </c>
      <c r="AB25" s="6">
        <f t="shared" si="0"/>
        <v>0.20749020000000001</v>
      </c>
      <c r="AD25" s="7"/>
      <c r="AF25" s="7"/>
      <c r="AG25" s="7"/>
    </row>
    <row r="26" spans="1:33" x14ac:dyDescent="0.2">
      <c r="A26" s="11">
        <v>6330</v>
      </c>
      <c r="B26" s="12" t="s">
        <v>62</v>
      </c>
      <c r="C26" s="12">
        <v>43385</v>
      </c>
      <c r="D26" s="4">
        <v>189</v>
      </c>
      <c r="E26" s="5" t="s">
        <v>44</v>
      </c>
      <c r="F26" s="4" t="s">
        <v>82</v>
      </c>
      <c r="G26" s="5" t="s">
        <v>83</v>
      </c>
      <c r="H26" s="4" t="str">
        <f>"000098"</f>
        <v>000098</v>
      </c>
      <c r="I26" s="3">
        <v>43129</v>
      </c>
      <c r="J26" s="4" t="str">
        <f>"000003"</f>
        <v>000003</v>
      </c>
      <c r="K26" s="3">
        <v>43198</v>
      </c>
      <c r="L26" s="4" t="str">
        <f>"000016"</f>
        <v>000016</v>
      </c>
      <c r="M26" s="3">
        <v>43199</v>
      </c>
      <c r="N26" s="4">
        <v>17</v>
      </c>
      <c r="O26" s="4" t="str">
        <f>"006246"</f>
        <v>006246</v>
      </c>
      <c r="P26" s="3">
        <v>43380</v>
      </c>
      <c r="Q26" s="6">
        <v>44.456949999999999</v>
      </c>
      <c r="R26" s="6">
        <v>3.7554699999999999</v>
      </c>
      <c r="S26" s="6">
        <v>40.701479999999997</v>
      </c>
      <c r="T26" s="4">
        <v>228</v>
      </c>
      <c r="U26" s="3">
        <v>43385</v>
      </c>
      <c r="V26" s="4">
        <v>9986072837</v>
      </c>
      <c r="W26" s="5" t="s">
        <v>65</v>
      </c>
      <c r="X26" s="4" t="s">
        <v>66</v>
      </c>
      <c r="Y26" s="5" t="s">
        <v>67</v>
      </c>
      <c r="Z26" s="4" t="s">
        <v>40</v>
      </c>
      <c r="AA26" s="5" t="s">
        <v>41</v>
      </c>
      <c r="AB26" s="6">
        <f t="shared" si="0"/>
        <v>0.44456950000000001</v>
      </c>
      <c r="AD26" s="7"/>
      <c r="AF26" s="7"/>
      <c r="AG26" s="7"/>
    </row>
    <row r="27" spans="1:33" x14ac:dyDescent="0.2">
      <c r="A27" s="11">
        <v>6331</v>
      </c>
      <c r="B27" s="12" t="s">
        <v>62</v>
      </c>
      <c r="C27" s="12">
        <v>43385</v>
      </c>
      <c r="D27" s="4">
        <v>189</v>
      </c>
      <c r="E27" s="5" t="s">
        <v>44</v>
      </c>
      <c r="F27" s="4" t="s">
        <v>84</v>
      </c>
      <c r="G27" s="5" t="s">
        <v>85</v>
      </c>
      <c r="H27" s="4" t="str">
        <f>"000105"</f>
        <v>000105</v>
      </c>
      <c r="I27" s="3">
        <v>43129</v>
      </c>
      <c r="J27" s="4" t="str">
        <f>"000004"</f>
        <v>000004</v>
      </c>
      <c r="K27" s="3">
        <v>43198</v>
      </c>
      <c r="L27" s="4" t="str">
        <f>"000015"</f>
        <v>000015</v>
      </c>
      <c r="M27" s="3">
        <v>43199</v>
      </c>
      <c r="N27" s="4">
        <v>17</v>
      </c>
      <c r="O27" s="4" t="str">
        <f>"006247"</f>
        <v>006247</v>
      </c>
      <c r="P27" s="3">
        <v>43380</v>
      </c>
      <c r="Q27" s="6">
        <v>37.800629999999998</v>
      </c>
      <c r="R27" s="6">
        <v>3.1676799999999998</v>
      </c>
      <c r="S27" s="6">
        <v>34.632950000000001</v>
      </c>
      <c r="T27" s="4">
        <v>228</v>
      </c>
      <c r="U27" s="3">
        <v>43385</v>
      </c>
      <c r="V27" s="4">
        <v>9986072837</v>
      </c>
      <c r="W27" s="5" t="s">
        <v>65</v>
      </c>
      <c r="X27" s="4" t="s">
        <v>66</v>
      </c>
      <c r="Y27" s="5" t="s">
        <v>67</v>
      </c>
      <c r="Z27" s="4" t="s">
        <v>40</v>
      </c>
      <c r="AA27" s="5" t="s">
        <v>41</v>
      </c>
      <c r="AB27" s="6">
        <f t="shared" si="0"/>
        <v>0.37800629999999996</v>
      </c>
      <c r="AD27" s="7"/>
      <c r="AF27" s="7"/>
      <c r="AG27" s="7"/>
    </row>
    <row r="28" spans="1:33" x14ac:dyDescent="0.2">
      <c r="A28" s="11">
        <v>6659</v>
      </c>
      <c r="B28" s="12" t="s">
        <v>62</v>
      </c>
      <c r="C28" s="12">
        <v>43389</v>
      </c>
      <c r="D28" s="4">
        <v>189</v>
      </c>
      <c r="E28" s="5" t="s">
        <v>44</v>
      </c>
      <c r="F28" s="4" t="s">
        <v>45</v>
      </c>
      <c r="G28" s="5" t="s">
        <v>86</v>
      </c>
      <c r="H28" s="4" t="str">
        <f>"000013"</f>
        <v>000013</v>
      </c>
      <c r="I28" s="3">
        <v>43130</v>
      </c>
      <c r="J28" s="4" t="str">
        <f>"000050"</f>
        <v>000050</v>
      </c>
      <c r="K28" s="3">
        <v>43455</v>
      </c>
      <c r="L28" s="4" t="str">
        <f>"000220"</f>
        <v>000220</v>
      </c>
      <c r="M28" s="3">
        <v>43455</v>
      </c>
      <c r="N28" s="4">
        <v>18</v>
      </c>
      <c r="O28" s="4" t="str">
        <f>"008676"</f>
        <v>008676</v>
      </c>
      <c r="P28" s="3">
        <v>43472</v>
      </c>
      <c r="Q28" s="6">
        <v>92.88</v>
      </c>
      <c r="R28" s="6">
        <v>1.9510000000000001</v>
      </c>
      <c r="S28" s="6">
        <v>90.929000000000002</v>
      </c>
      <c r="T28" s="4">
        <v>235</v>
      </c>
      <c r="U28" s="3">
        <v>43389</v>
      </c>
      <c r="V28" s="4">
        <v>9845936816</v>
      </c>
      <c r="W28" s="5" t="s">
        <v>47</v>
      </c>
      <c r="X28" s="4" t="s">
        <v>36</v>
      </c>
      <c r="Y28" s="5" t="s">
        <v>37</v>
      </c>
      <c r="Z28" s="4" t="s">
        <v>38</v>
      </c>
      <c r="AA28" s="5" t="s">
        <v>39</v>
      </c>
      <c r="AB28" s="6">
        <f t="shared" si="0"/>
        <v>0.92879999999999996</v>
      </c>
      <c r="AD28" s="7"/>
      <c r="AF28" s="7"/>
      <c r="AG28" s="7"/>
    </row>
    <row r="29" spans="1:33" x14ac:dyDescent="0.2">
      <c r="A29" s="11">
        <v>6660</v>
      </c>
      <c r="B29" s="12" t="s">
        <v>62</v>
      </c>
      <c r="C29" s="12">
        <v>43389</v>
      </c>
      <c r="D29" s="4">
        <v>189</v>
      </c>
      <c r="E29" s="5" t="s">
        <v>44</v>
      </c>
      <c r="F29" s="4" t="s">
        <v>87</v>
      </c>
      <c r="G29" s="5" t="s">
        <v>88</v>
      </c>
      <c r="H29" s="4" t="str">
        <f>"000029"</f>
        <v>000029</v>
      </c>
      <c r="I29" s="3">
        <v>42412</v>
      </c>
      <c r="J29" s="4" t="str">
        <f>"0081"</f>
        <v>0081</v>
      </c>
      <c r="K29" s="3">
        <v>1</v>
      </c>
      <c r="L29" s="4" t="str">
        <f>"000359"</f>
        <v>000359</v>
      </c>
      <c r="M29" s="3">
        <v>42781</v>
      </c>
      <c r="N29" s="4">
        <v>16</v>
      </c>
      <c r="O29" s="4" t="str">
        <f>"006509"</f>
        <v>006509</v>
      </c>
      <c r="P29" s="3">
        <v>43383</v>
      </c>
      <c r="Q29" s="6">
        <v>9.3645600000000009</v>
      </c>
      <c r="R29" s="6">
        <v>1.1065</v>
      </c>
      <c r="S29" s="6">
        <v>8.2580600000000004</v>
      </c>
      <c r="T29" s="4">
        <v>244</v>
      </c>
      <c r="U29" s="3">
        <v>43389</v>
      </c>
      <c r="V29" s="4">
        <v>9999999999</v>
      </c>
      <c r="W29" s="5" t="s">
        <v>89</v>
      </c>
      <c r="X29" s="4" t="s">
        <v>35</v>
      </c>
      <c r="Y29" s="5" t="s">
        <v>34</v>
      </c>
      <c r="Z29" s="4" t="s">
        <v>40</v>
      </c>
      <c r="AA29" s="5" t="s">
        <v>41</v>
      </c>
      <c r="AB29" s="6">
        <f t="shared" si="0"/>
        <v>9.3645600000000009E-2</v>
      </c>
      <c r="AD29" s="7"/>
      <c r="AF29" s="7"/>
      <c r="AG29" s="7"/>
    </row>
    <row r="30" spans="1:33" x14ac:dyDescent="0.2">
      <c r="A30" s="11">
        <v>6902</v>
      </c>
      <c r="B30" s="12" t="s">
        <v>62</v>
      </c>
      <c r="C30" s="12">
        <v>43400</v>
      </c>
      <c r="D30" s="4">
        <v>189</v>
      </c>
      <c r="E30" s="5" t="s">
        <v>44</v>
      </c>
      <c r="F30" s="4" t="s">
        <v>90</v>
      </c>
      <c r="G30" s="5" t="s">
        <v>91</v>
      </c>
      <c r="H30" s="4" t="str">
        <f>"000071"</f>
        <v>000071</v>
      </c>
      <c r="I30" s="3">
        <v>43360</v>
      </c>
      <c r="J30" s="4" t="str">
        <f>"000040"</f>
        <v>000040</v>
      </c>
      <c r="K30" s="3">
        <v>43360</v>
      </c>
      <c r="L30" s="4" t="str">
        <f>"000042"</f>
        <v>000042</v>
      </c>
      <c r="M30" s="3">
        <v>43369</v>
      </c>
      <c r="N30" s="4">
        <v>17</v>
      </c>
      <c r="O30" s="4" t="str">
        <f>"006958"</f>
        <v>006958</v>
      </c>
      <c r="P30" s="3">
        <v>43399</v>
      </c>
      <c r="Q30" s="6">
        <v>10.80536</v>
      </c>
      <c r="R30" s="6">
        <v>0.33495999999999998</v>
      </c>
      <c r="S30" s="6">
        <v>10.4704</v>
      </c>
      <c r="T30" s="4">
        <v>251</v>
      </c>
      <c r="U30" s="3">
        <v>43400</v>
      </c>
      <c r="V30" s="4">
        <v>9448522800</v>
      </c>
      <c r="W30" s="5" t="s">
        <v>53</v>
      </c>
      <c r="X30" s="4" t="s">
        <v>92</v>
      </c>
      <c r="Y30" s="5" t="s">
        <v>93</v>
      </c>
      <c r="Z30" s="4" t="s">
        <v>42</v>
      </c>
      <c r="AA30" s="5" t="s">
        <v>43</v>
      </c>
      <c r="AB30" s="6">
        <f t="shared" si="0"/>
        <v>0.1080536</v>
      </c>
      <c r="AD30" s="7"/>
      <c r="AF30" s="7"/>
      <c r="AG30" s="7"/>
    </row>
    <row r="31" spans="1:33" x14ac:dyDescent="0.2">
      <c r="A31" s="11">
        <v>7811</v>
      </c>
      <c r="B31" s="12" t="s">
        <v>94</v>
      </c>
      <c r="C31" s="12">
        <v>43448</v>
      </c>
      <c r="D31" s="4">
        <v>189</v>
      </c>
      <c r="E31" s="5" t="s">
        <v>44</v>
      </c>
      <c r="F31" s="4" t="s">
        <v>95</v>
      </c>
      <c r="G31" s="5" t="s">
        <v>96</v>
      </c>
      <c r="H31" s="4" t="str">
        <f>"000046"</f>
        <v>000046</v>
      </c>
      <c r="I31" s="3">
        <v>42419</v>
      </c>
      <c r="J31" s="4" t="str">
        <f>"0091"</f>
        <v>0091</v>
      </c>
      <c r="K31" s="3">
        <v>1</v>
      </c>
      <c r="L31" s="4" t="str">
        <f>"00"</f>
        <v>00</v>
      </c>
      <c r="M31" s="3">
        <v>354</v>
      </c>
      <c r="N31" s="4">
        <v>16</v>
      </c>
      <c r="O31" s="4" t="str">
        <f>"007954"</f>
        <v>007954</v>
      </c>
      <c r="P31" s="3">
        <v>43447</v>
      </c>
      <c r="Q31" s="6">
        <v>20.508559999999999</v>
      </c>
      <c r="R31" s="6">
        <v>2.6691400000000001</v>
      </c>
      <c r="S31" s="6">
        <v>17.83942</v>
      </c>
      <c r="T31" s="4">
        <v>291</v>
      </c>
      <c r="U31" s="3">
        <v>43448</v>
      </c>
      <c r="V31" s="4">
        <v>9845223355</v>
      </c>
      <c r="W31" s="5" t="s">
        <v>97</v>
      </c>
      <c r="X31" s="4" t="s">
        <v>29</v>
      </c>
      <c r="Y31" s="5" t="s">
        <v>30</v>
      </c>
      <c r="Z31" s="4" t="s">
        <v>40</v>
      </c>
      <c r="AA31" s="5" t="s">
        <v>41</v>
      </c>
      <c r="AB31" s="6">
        <f t="shared" si="0"/>
        <v>0.20508559999999998</v>
      </c>
      <c r="AD31" s="7"/>
      <c r="AF31" s="7"/>
      <c r="AG31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2019-01-17T15:05:20Z</dcterms:modified>
</cp:coreProperties>
</file>