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H10" i="1"/>
  <c r="J10" i="1"/>
  <c r="L10" i="1"/>
  <c r="O10" i="1"/>
  <c r="H11" i="1"/>
  <c r="J11" i="1"/>
  <c r="L11" i="1"/>
  <c r="O11" i="1"/>
  <c r="H12" i="1"/>
  <c r="J12" i="1"/>
  <c r="L12" i="1"/>
  <c r="O12" i="1"/>
  <c r="H13" i="1"/>
  <c r="J13" i="1"/>
  <c r="L13" i="1"/>
  <c r="O13" i="1"/>
  <c r="H14" i="1"/>
  <c r="J14" i="1"/>
  <c r="L14" i="1"/>
  <c r="O14" i="1"/>
  <c r="H15" i="1"/>
  <c r="J15" i="1"/>
  <c r="L15" i="1"/>
  <c r="O15" i="1"/>
  <c r="H16" i="1"/>
  <c r="J16" i="1"/>
  <c r="L16" i="1"/>
  <c r="O16" i="1"/>
  <c r="H17" i="1"/>
  <c r="J17" i="1"/>
  <c r="L17" i="1"/>
  <c r="O17" i="1"/>
  <c r="H18" i="1"/>
  <c r="J18" i="1"/>
  <c r="L18" i="1"/>
  <c r="O18" i="1"/>
  <c r="H19" i="1"/>
  <c r="J19" i="1"/>
  <c r="L19" i="1"/>
  <c r="O19" i="1"/>
  <c r="H20" i="1"/>
  <c r="J20" i="1"/>
  <c r="L20" i="1"/>
  <c r="O20" i="1"/>
  <c r="H21" i="1"/>
  <c r="J21" i="1"/>
  <c r="L21" i="1"/>
  <c r="O21" i="1"/>
  <c r="H22" i="1"/>
  <c r="J22" i="1"/>
  <c r="L22" i="1"/>
  <c r="O22" i="1"/>
  <c r="AB22" i="1"/>
  <c r="H23" i="1"/>
  <c r="J23" i="1"/>
  <c r="L23" i="1"/>
  <c r="O23" i="1"/>
  <c r="AB23" i="1"/>
  <c r="H24" i="1"/>
  <c r="J24" i="1"/>
  <c r="L24" i="1"/>
  <c r="O24" i="1"/>
  <c r="AB24" i="1"/>
  <c r="H25" i="1"/>
  <c r="J25" i="1"/>
  <c r="L25" i="1"/>
  <c r="O25" i="1"/>
  <c r="AB25" i="1"/>
  <c r="H26" i="1"/>
  <c r="J26" i="1"/>
  <c r="L26" i="1"/>
  <c r="O26" i="1"/>
  <c r="AB26" i="1"/>
  <c r="H27" i="1"/>
  <c r="J27" i="1"/>
  <c r="L27" i="1"/>
  <c r="O27" i="1"/>
  <c r="AB27" i="1"/>
  <c r="H28" i="1"/>
  <c r="J28" i="1"/>
  <c r="L28" i="1"/>
  <c r="O28" i="1"/>
  <c r="AB28" i="1"/>
  <c r="H29" i="1"/>
  <c r="J29" i="1"/>
  <c r="L29" i="1"/>
  <c r="O29" i="1"/>
  <c r="AB29" i="1"/>
  <c r="H30" i="1"/>
  <c r="J30" i="1"/>
  <c r="L30" i="1"/>
  <c r="O30" i="1"/>
  <c r="AB30" i="1"/>
  <c r="H31" i="1"/>
  <c r="J31" i="1"/>
  <c r="L31" i="1"/>
  <c r="O31" i="1"/>
  <c r="AB31" i="1"/>
  <c r="H32" i="1"/>
  <c r="J32" i="1"/>
  <c r="L32" i="1"/>
  <c r="O32" i="1"/>
  <c r="AB32" i="1"/>
  <c r="H33" i="1"/>
  <c r="J33" i="1"/>
  <c r="L33" i="1"/>
  <c r="O33" i="1"/>
  <c r="AB33" i="1"/>
</calcChain>
</file>

<file path=xl/sharedStrings.xml><?xml version="1.0" encoding="utf-8"?>
<sst xmlns="http://schemas.openxmlformats.org/spreadsheetml/2006/main" count="319" uniqueCount="137">
  <si>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</si>
  <si>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</si>
  <si>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</si>
  <si>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</si>
  <si>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</si>
  <si>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</si>
  <si>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</si>
  <si>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</si>
  <si>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</si>
  <si>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</si>
  <si>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</si>
  <si>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</si>
  <si>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</si>
  <si>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</si>
  <si>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</si>
  <si>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</si>
  <si>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</si>
  <si>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</si>
  <si>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</si>
  <si>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</si>
  <si>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</si>
  <si>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</si>
  <si>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</si>
  <si>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</si>
  <si>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</si>
  <si>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</si>
  <si>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</si>
  <si>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</si>
  <si>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August</t>
  </si>
  <si>
    <t>P1771</t>
  </si>
  <si>
    <t>Zone Works - POW Works</t>
  </si>
  <si>
    <t>July</t>
  </si>
  <si>
    <t>June</t>
  </si>
  <si>
    <t>May</t>
  </si>
  <si>
    <t>September</t>
  </si>
  <si>
    <t>P1802</t>
  </si>
  <si>
    <t>Water Supply New Areas</t>
  </si>
  <si>
    <t>P2415</t>
  </si>
  <si>
    <t>Reserve fund for TandF Committee</t>
  </si>
  <si>
    <t>P3110</t>
  </si>
  <si>
    <t>14th Finance Commission Grant Works</t>
  </si>
  <si>
    <t>KRIDL</t>
  </si>
  <si>
    <t>November</t>
  </si>
  <si>
    <t>December</t>
  </si>
  <si>
    <t>M and R to Electrical Installations in Parks and Gardens, Playgrounds, Burial Grounds</t>
  </si>
  <si>
    <t>P0298</t>
  </si>
  <si>
    <t>Works sanctioned by Dy. Mayor</t>
  </si>
  <si>
    <t>P2178</t>
  </si>
  <si>
    <t xml:space="preserve"> Assistant Executive Engineer Hebbal East Zone</t>
  </si>
  <si>
    <t>ddo077</t>
  </si>
  <si>
    <t xml:space="preserve"> Assistant Executive Engineer Electrical East Zone</t>
  </si>
  <si>
    <t>ddo089</t>
  </si>
  <si>
    <t>M/s.KRIDL</t>
  </si>
  <si>
    <t>MUne Gowda</t>
  </si>
  <si>
    <t>SUPPLY OF WATER BY PRIVATE WATER TANKER IN WARD NO 19</t>
  </si>
  <si>
    <t>019-16-000019</t>
  </si>
  <si>
    <t>Sanjany Nagara</t>
  </si>
  <si>
    <t>S.Umesh</t>
  </si>
  <si>
    <t>PROVIDING TRACTOR AND LABOUR FOR REMOVAL OF SILT AND DEBRIS IN WARD NO 19</t>
  </si>
  <si>
    <t>019-16-000024</t>
  </si>
  <si>
    <t>Drilling of Borewell and Fixing of Pipelines at Nagashettyhalli and  Surrounding in  ward no 19</t>
  </si>
  <si>
    <t>019-18-000053</t>
  </si>
  <si>
    <t>Drilling of Borewell and Fixing of Pipelines at Boopasandra main road near Green City College Srrounding in  ward no 19</t>
  </si>
  <si>
    <t>019-18-000054</t>
  </si>
  <si>
    <t>DRILLING OF BOREWELL AND PIPE LINE CONNECTION AT SANJAYNAGAR AND SURROUNDINGS IN WARD NO 19</t>
  </si>
  <si>
    <t>019-18-000057</t>
  </si>
  <si>
    <t>Drilling of Borewell and Fixing of Pipelines at AECS layout 1st stage in  ward no 19</t>
  </si>
  <si>
    <t>019-18-000051</t>
  </si>
  <si>
    <t>Drilling of Borewell and Fixing of Pipelines at NGEF layout Surrounding in  ward no 19</t>
  </si>
  <si>
    <t>019-18-000052</t>
  </si>
  <si>
    <t>Drilling of Borewell and Fixing of Pipelines at Akai Public Surrounding in ward no 19</t>
  </si>
  <si>
    <t>019-18-000050</t>
  </si>
  <si>
    <t>CHANNA REDDY</t>
  </si>
  <si>
    <t>improvements tp side drains and RMC at nagasetty hally and surroundings in ward no 19</t>
  </si>
  <si>
    <t>019-17-000015</t>
  </si>
  <si>
    <t>K.Hanumanth Reddy</t>
  </si>
  <si>
    <t>improvements to drains and RMC at GMR layout its crosses  in ward no 19</t>
  </si>
  <si>
    <t>019-17-000019</t>
  </si>
  <si>
    <t>RMC from yajamanappa layout from 5th cross in ward no 19</t>
  </si>
  <si>
    <t>019-17-000018</t>
  </si>
  <si>
    <t>Providing Tubular poles, LTUG cable flood light fittings and pathway light fittings to central excise layout 6th cross park in Sanjayanagar ward no 19</t>
  </si>
  <si>
    <t>019-17-000036</t>
  </si>
  <si>
    <t>Drillling of borewell and fixing of pipelines at Anjaneyaswamy Temple Road Bhoopasandra in ward no 19</t>
  </si>
  <si>
    <t>019-17-000044</t>
  </si>
  <si>
    <t>Gopinath Reddy</t>
  </si>
  <si>
    <t>improvements at road and drains RMC at old Bhoopasandra and surroundings in ward no 19</t>
  </si>
  <si>
    <t>019-17-000020</t>
  </si>
  <si>
    <t>Improvements at road and drains RMC at old Bhoopasandra North wing and surroundings in ward no 19</t>
  </si>
  <si>
    <t>019-17-000021</t>
  </si>
  <si>
    <t>N. KUMAR REDDY</t>
  </si>
  <si>
    <t>IMPROVEMENT AND MAINTENANCE OF FOOTPATH REPAIRS AND DESILTING OF DRAINS LAYING OF PIPELINES IN SANJAYNAGAR WARD NO 19</t>
  </si>
  <si>
    <t>019-16-000001</t>
  </si>
  <si>
    <t>N.Kumar Reddy</t>
  </si>
  <si>
    <t>Engagement of Gangman and Hiring of Troctor Tippers for cleaning and maintenance of road side drains and other civil works in ward 19</t>
  </si>
  <si>
    <t>019-17-000040</t>
  </si>
  <si>
    <t>N Munegowda</t>
  </si>
  <si>
    <t>IMPROVEMENTS AND RECONSTRUCTION OF CULVERTS AT TEACHERS COLONY AND CROSS ROADS IN WARD NO 19</t>
  </si>
  <si>
    <t>019-16-000002</t>
  </si>
  <si>
    <t xml:space="preserve">N Munegowda </t>
  </si>
  <si>
    <t>IMPROVEMENTS AND RE CONSTRUCTION OF DRAIN AT GMR LAYOUT FROM 1ST CROSS TO 4TH CROSS IN WARD NO 19</t>
  </si>
  <si>
    <t>019-16-000005</t>
  </si>
  <si>
    <t xml:space="preserve"> Executive Engineer Project East Zone</t>
  </si>
  <si>
    <t>ddo075</t>
  </si>
  <si>
    <t>Techinical manager 2</t>
  </si>
  <si>
    <t>16-</t>
  </si>
  <si>
    <t>Improvements and providing children play equipments and other works at Central Exise layout in ward no 19</t>
  </si>
  <si>
    <t>019-17-000012</t>
  </si>
  <si>
    <t>Landscape Development Of Parks/Medians/Boulevants and Circles(Janoodya Works)</t>
  </si>
  <si>
    <t>P0311</t>
  </si>
  <si>
    <t>Technical Manager -2</t>
  </si>
  <si>
    <t>PROVIDING CHILDREN EQUIPMENTS AND OTHER WORKS AT VINAYAKA LAYOUT PARK IN WARD NO 19 SANJAYNAGAR</t>
  </si>
  <si>
    <t>019-17-000009</t>
  </si>
  <si>
    <t>DRILLING OF BOREWELL AND PROVIDING PIPELINE AT BHOOPASANDRA AND GEDDALAHALLI SURROUNDINGS IN SANJAYNAGAR WARD NO 19</t>
  </si>
  <si>
    <t>019-17-000043</t>
  </si>
  <si>
    <t>DRILLING OF BOREWELL AT AMARJYOTHI LAYOUT AND LAYING OF PIPELINE TO VARIOUS PLACES IN WAORD NO 19 SANJAY NAGAR</t>
  </si>
  <si>
    <t>019-17-000038</t>
  </si>
  <si>
    <t>providing BBMP building maintenance in ward no 19</t>
  </si>
  <si>
    <t>019-17-000027</t>
  </si>
  <si>
    <t>M/s.Aaditya Electricals</t>
  </si>
  <si>
    <t>Repairs to Park lightings, Cables, control panels at K.E.B Layout park in ward no 19</t>
  </si>
  <si>
    <t>019-16-000026</t>
  </si>
  <si>
    <t>Technical Manager-II, KRIDL</t>
  </si>
  <si>
    <t>Improvements to KEB layout park in ward no 19</t>
  </si>
  <si>
    <t>019-17-000013</t>
  </si>
  <si>
    <t>Improvements to Nagasetty halli village vacant land at Overhead tank near temple in ward no 19</t>
  </si>
  <si>
    <t>019-17-000014</t>
  </si>
  <si>
    <t>Technical Manager 2</t>
  </si>
  <si>
    <t>PROVIDING ELDERS GYM AND OTHER WORKS AT CIL LAYOUT PARK IN WARD NO 19 SANJAY NAGAR</t>
  </si>
  <si>
    <t>019-17-000007</t>
  </si>
  <si>
    <t>PROVIDING PATHWAY AND OTHER DEVELOPMENTAL WORKS TO BOUNSLE PARK BEHIND DEFFODEL SCHOOL IN WARD NO 19 SANYNAGAR</t>
  </si>
  <si>
    <t>019-17-000008</t>
  </si>
  <si>
    <t>PROVIDING GYM EQUIPMENTS AND OTHER WORKS AT VIMANAVANA PARK AECS LAYOUT SANJAYNAGAR IN WARD NO 19</t>
  </si>
  <si>
    <t>019-17-000010</t>
  </si>
  <si>
    <t>PROVIDING ELDERS GYM EQUIPMENTS AND OTHER WORKS AT KEB LAYOUT PARK SANJAYNAGAR IN WARD NO 19</t>
  </si>
  <si>
    <t>019-17-000011</t>
  </si>
  <si>
    <t>PROVIDING GYM EQUIPMENTS FOR ELDERS AND OTHER DEVELOPMENT WORKS AT BOUNSLE PARK SANJAY NAGAR IN WARD NO 19 BHOOPASANDRA</t>
  </si>
  <si>
    <t>019-17-000006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</si>
</sst>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3"/>
  <sheetViews>
    <sheetView tabSelected="1" workbookViewId="0">
      <selection activeCell="A2" sqref="A2:XFD33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1085</v>
      </c>
      <c r="B2" s="13" t="s">
        <v>33</v>
      </c>
      <c r="C2" s="13">
        <v>43230</v>
      </c>
      <c r="D2" s="5">
        <v>19</v>
      </c>
      <c r="E2" s="6" t="s">
        <v>56</v>
      </c>
      <c r="F2" s="5" t="s">
        <v>136</v>
      </c>
      <c r="G2" s="6" t="s">
        <v>135</v>
      </c>
      <c r="H2" s="5" t="str">
        <f>"000027"</f>
        <v>000027</v>
      </c>
      <c r="I2" s="4">
        <v>42693</v>
      </c>
      <c r="J2" s="5" t="str">
        <f>"000049"</f>
        <v>000049</v>
      </c>
      <c r="K2" s="4">
        <v>42734</v>
      </c>
      <c r="L2" s="5" t="str">
        <f>"593"</f>
        <v>593</v>
      </c>
      <c r="M2" s="4">
        <v>16</v>
      </c>
      <c r="N2" s="5">
        <v>17</v>
      </c>
      <c r="O2" s="5" t="str">
        <f>"001134"</f>
        <v>001134</v>
      </c>
      <c r="P2" s="4">
        <v>43227</v>
      </c>
      <c r="Q2" s="7">
        <v>19.778600000000001</v>
      </c>
      <c r="R2" s="7">
        <v>2.9898899999999999</v>
      </c>
      <c r="S2" s="7">
        <v>16.788709999999998</v>
      </c>
      <c r="T2" s="5">
        <v>48</v>
      </c>
      <c r="U2" s="4">
        <v>43230</v>
      </c>
      <c r="V2" s="5">
        <v>9740402579</v>
      </c>
      <c r="W2" s="6" t="s">
        <v>121</v>
      </c>
      <c r="X2" s="5" t="s">
        <v>108</v>
      </c>
      <c r="Y2" s="6" t="s">
        <v>107</v>
      </c>
      <c r="Z2" s="5" t="s">
        <v>102</v>
      </c>
      <c r="AA2" s="6" t="s">
        <v>101</v>
      </c>
      <c r="AB2" s="7">
        <v>0.19778600000000002</v>
      </c>
      <c r="AD2" s="8"/>
      <c r="AF2" s="8"/>
      <c r="AG2" s="8"/>
    </row>
    <row r="3" spans="1:33" x14ac:dyDescent="0.2">
      <c r="A3" s="12">
        <v>1086</v>
      </c>
      <c r="B3" s="13" t="s">
        <v>33</v>
      </c>
      <c r="C3" s="13">
        <v>43230</v>
      </c>
      <c r="D3" s="5">
        <v>19</v>
      </c>
      <c r="E3" s="6" t="s">
        <v>56</v>
      </c>
      <c r="F3" s="5" t="s">
        <v>134</v>
      </c>
      <c r="G3" s="6" t="s">
        <v>133</v>
      </c>
      <c r="H3" s="5" t="str">
        <f>"000030"</f>
        <v>000030</v>
      </c>
      <c r="I3" s="4">
        <v>42693</v>
      </c>
      <c r="J3" s="5" t="str">
        <f>"000050"</f>
        <v>000050</v>
      </c>
      <c r="K3" s="4">
        <v>42734</v>
      </c>
      <c r="L3" s="5" t="str">
        <f>"594"</f>
        <v>594</v>
      </c>
      <c r="M3" s="4">
        <v>16</v>
      </c>
      <c r="N3" s="5">
        <v>17</v>
      </c>
      <c r="O3" s="5" t="str">
        <f>"001135"</f>
        <v>001135</v>
      </c>
      <c r="P3" s="4">
        <v>43227</v>
      </c>
      <c r="Q3" s="7">
        <v>19.811499999999999</v>
      </c>
      <c r="R3" s="7">
        <v>2.9943599999999999</v>
      </c>
      <c r="S3" s="7">
        <v>16.817139999999998</v>
      </c>
      <c r="T3" s="5">
        <v>48</v>
      </c>
      <c r="U3" s="4">
        <v>43230</v>
      </c>
      <c r="V3" s="5">
        <v>9740402579</v>
      </c>
      <c r="W3" s="6" t="s">
        <v>121</v>
      </c>
      <c r="X3" s="5" t="s">
        <v>108</v>
      </c>
      <c r="Y3" s="6" t="s">
        <v>107</v>
      </c>
      <c r="Z3" s="5" t="s">
        <v>102</v>
      </c>
      <c r="AA3" s="6" t="s">
        <v>101</v>
      </c>
      <c r="AB3" s="7">
        <v>0.19811499999999999</v>
      </c>
      <c r="AD3" s="8"/>
      <c r="AF3" s="8"/>
      <c r="AG3" s="8"/>
    </row>
    <row r="4" spans="1:33" x14ac:dyDescent="0.2">
      <c r="A4" s="12">
        <v>1087</v>
      </c>
      <c r="B4" s="13" t="s">
        <v>33</v>
      </c>
      <c r="C4" s="13">
        <v>43230</v>
      </c>
      <c r="D4" s="5">
        <v>19</v>
      </c>
      <c r="E4" s="6" t="s">
        <v>56</v>
      </c>
      <c r="F4" s="5" t="s">
        <v>132</v>
      </c>
      <c r="G4" s="6" t="s">
        <v>131</v>
      </c>
      <c r="H4" s="5" t="str">
        <f>"000029"</f>
        <v>000029</v>
      </c>
      <c r="I4" s="4">
        <v>42693</v>
      </c>
      <c r="J4" s="5" t="str">
        <f>"000053"</f>
        <v>000053</v>
      </c>
      <c r="K4" s="4">
        <v>42734</v>
      </c>
      <c r="L4" s="5" t="str">
        <f>"595"</f>
        <v>595</v>
      </c>
      <c r="M4" s="4">
        <v>16</v>
      </c>
      <c r="N4" s="5">
        <v>17</v>
      </c>
      <c r="O4" s="5" t="str">
        <f>"001136"</f>
        <v>001136</v>
      </c>
      <c r="P4" s="4">
        <v>43227</v>
      </c>
      <c r="Q4" s="7">
        <v>19.466899999999999</v>
      </c>
      <c r="R4" s="7">
        <v>2.9475099999999999</v>
      </c>
      <c r="S4" s="7">
        <v>16.519390000000001</v>
      </c>
      <c r="T4" s="5">
        <v>48</v>
      </c>
      <c r="U4" s="4">
        <v>43230</v>
      </c>
      <c r="V4" s="5">
        <v>9740402579</v>
      </c>
      <c r="W4" s="6" t="s">
        <v>121</v>
      </c>
      <c r="X4" s="5" t="s">
        <v>108</v>
      </c>
      <c r="Y4" s="6" t="s">
        <v>107</v>
      </c>
      <c r="Z4" s="5" t="s">
        <v>102</v>
      </c>
      <c r="AA4" s="6" t="s">
        <v>101</v>
      </c>
      <c r="AB4" s="7">
        <v>0.19466899999999998</v>
      </c>
      <c r="AD4" s="8"/>
      <c r="AF4" s="8"/>
      <c r="AG4" s="8"/>
    </row>
    <row r="5" spans="1:33" x14ac:dyDescent="0.2">
      <c r="A5" s="12">
        <v>1088</v>
      </c>
      <c r="B5" s="13" t="s">
        <v>33</v>
      </c>
      <c r="C5" s="13">
        <v>43230</v>
      </c>
      <c r="D5" s="5">
        <v>19</v>
      </c>
      <c r="E5" s="6" t="s">
        <v>56</v>
      </c>
      <c r="F5" s="5" t="s">
        <v>130</v>
      </c>
      <c r="G5" s="6" t="s">
        <v>129</v>
      </c>
      <c r="H5" s="5" t="str">
        <f>"000026"</f>
        <v>000026</v>
      </c>
      <c r="I5" s="4">
        <v>42693</v>
      </c>
      <c r="J5" s="5" t="str">
        <f>"000051"</f>
        <v>000051</v>
      </c>
      <c r="K5" s="4">
        <v>42734</v>
      </c>
      <c r="L5" s="5" t="str">
        <f>"596"</f>
        <v>596</v>
      </c>
      <c r="M5" s="4">
        <v>16</v>
      </c>
      <c r="N5" s="5">
        <v>17</v>
      </c>
      <c r="O5" s="5" t="str">
        <f>"001137"</f>
        <v>001137</v>
      </c>
      <c r="P5" s="4">
        <v>43227</v>
      </c>
      <c r="Q5" s="7">
        <v>9.8760700000000003</v>
      </c>
      <c r="R5" s="7">
        <v>1.4931700000000001</v>
      </c>
      <c r="S5" s="7">
        <v>8.3828999999999994</v>
      </c>
      <c r="T5" s="5">
        <v>48</v>
      </c>
      <c r="U5" s="4">
        <v>43230</v>
      </c>
      <c r="V5" s="5">
        <v>9740402579</v>
      </c>
      <c r="W5" s="6" t="s">
        <v>121</v>
      </c>
      <c r="X5" s="5" t="s">
        <v>108</v>
      </c>
      <c r="Y5" s="6" t="s">
        <v>107</v>
      </c>
      <c r="Z5" s="5" t="s">
        <v>102</v>
      </c>
      <c r="AA5" s="6" t="s">
        <v>101</v>
      </c>
      <c r="AB5" s="7">
        <v>9.8760700000000007E-2</v>
      </c>
      <c r="AD5" s="8"/>
      <c r="AF5" s="8"/>
      <c r="AG5" s="8"/>
    </row>
    <row r="6" spans="1:33" x14ac:dyDescent="0.2">
      <c r="A6" s="12">
        <v>1089</v>
      </c>
      <c r="B6" s="13" t="s">
        <v>33</v>
      </c>
      <c r="C6" s="13">
        <v>43230</v>
      </c>
      <c r="D6" s="5">
        <v>19</v>
      </c>
      <c r="E6" s="6" t="s">
        <v>56</v>
      </c>
      <c r="F6" s="5" t="s">
        <v>128</v>
      </c>
      <c r="G6" s="6" t="s">
        <v>127</v>
      </c>
      <c r="H6" s="5" t="str">
        <f>"000028"</f>
        <v>000028</v>
      </c>
      <c r="I6" s="4">
        <v>42693</v>
      </c>
      <c r="J6" s="5" t="str">
        <f>"48"</f>
        <v>48</v>
      </c>
      <c r="K6" s="4" t="s">
        <v>104</v>
      </c>
      <c r="L6" s="5" t="str">
        <f>"597"</f>
        <v>597</v>
      </c>
      <c r="M6" s="4">
        <v>16</v>
      </c>
      <c r="N6" s="5">
        <v>17</v>
      </c>
      <c r="O6" s="5" t="str">
        <f>"001138"</f>
        <v>001138</v>
      </c>
      <c r="P6" s="4">
        <v>43227</v>
      </c>
      <c r="Q6" s="7">
        <v>19.9953</v>
      </c>
      <c r="R6" s="7">
        <v>3.0193400000000001</v>
      </c>
      <c r="S6" s="7">
        <v>16.975960000000001</v>
      </c>
      <c r="T6" s="5">
        <v>48</v>
      </c>
      <c r="U6" s="4">
        <v>43230</v>
      </c>
      <c r="V6" s="5">
        <v>9740402579</v>
      </c>
      <c r="W6" s="6" t="s">
        <v>126</v>
      </c>
      <c r="X6" s="5" t="s">
        <v>108</v>
      </c>
      <c r="Y6" s="6" t="s">
        <v>107</v>
      </c>
      <c r="Z6" s="5" t="s">
        <v>102</v>
      </c>
      <c r="AA6" s="6" t="s">
        <v>101</v>
      </c>
      <c r="AB6" s="7">
        <v>0.19995299999999999</v>
      </c>
      <c r="AD6" s="8"/>
      <c r="AF6" s="8"/>
      <c r="AG6" s="8"/>
    </row>
    <row r="7" spans="1:33" x14ac:dyDescent="0.2">
      <c r="A7" s="12">
        <v>1090</v>
      </c>
      <c r="B7" s="13" t="s">
        <v>33</v>
      </c>
      <c r="C7" s="13">
        <v>43230</v>
      </c>
      <c r="D7" s="5">
        <v>19</v>
      </c>
      <c r="E7" s="6" t="s">
        <v>56</v>
      </c>
      <c r="F7" s="5" t="s">
        <v>125</v>
      </c>
      <c r="G7" s="6" t="s">
        <v>124</v>
      </c>
      <c r="H7" s="5" t="str">
        <f>"000048"</f>
        <v>000048</v>
      </c>
      <c r="I7" s="4">
        <v>42693</v>
      </c>
      <c r="J7" s="5" t="str">
        <f>"000086"</f>
        <v>000086</v>
      </c>
      <c r="K7" s="4">
        <v>42765</v>
      </c>
      <c r="L7" s="5" t="str">
        <f>"000667"</f>
        <v>000667</v>
      </c>
      <c r="M7" s="4">
        <v>42765</v>
      </c>
      <c r="N7" s="5">
        <v>17</v>
      </c>
      <c r="O7" s="5" t="str">
        <f>"001213"</f>
        <v>001213</v>
      </c>
      <c r="P7" s="4">
        <v>43228</v>
      </c>
      <c r="Q7" s="7">
        <v>9.9969000000000001</v>
      </c>
      <c r="R7" s="7">
        <v>1.4595499999999999</v>
      </c>
      <c r="S7" s="7">
        <v>8.53735</v>
      </c>
      <c r="T7" s="5">
        <v>48</v>
      </c>
      <c r="U7" s="4">
        <v>43230</v>
      </c>
      <c r="V7" s="5">
        <v>9740402579</v>
      </c>
      <c r="W7" s="6" t="s">
        <v>121</v>
      </c>
      <c r="X7" s="5" t="s">
        <v>37</v>
      </c>
      <c r="Y7" s="6" t="s">
        <v>38</v>
      </c>
      <c r="Z7" s="5" t="s">
        <v>102</v>
      </c>
      <c r="AA7" s="6" t="s">
        <v>101</v>
      </c>
      <c r="AB7" s="7">
        <v>9.9969000000000002E-2</v>
      </c>
      <c r="AD7" s="8"/>
      <c r="AF7" s="8"/>
      <c r="AG7" s="8"/>
    </row>
    <row r="8" spans="1:33" x14ac:dyDescent="0.2">
      <c r="A8" s="12">
        <v>1091</v>
      </c>
      <c r="B8" s="13" t="s">
        <v>33</v>
      </c>
      <c r="C8" s="13">
        <v>43230</v>
      </c>
      <c r="D8" s="5">
        <v>19</v>
      </c>
      <c r="E8" s="6" t="s">
        <v>56</v>
      </c>
      <c r="F8" s="5" t="s">
        <v>123</v>
      </c>
      <c r="G8" s="6" t="s">
        <v>122</v>
      </c>
      <c r="H8" s="5" t="str">
        <f>"000049"</f>
        <v>000049</v>
      </c>
      <c r="I8" s="4">
        <v>42693</v>
      </c>
      <c r="J8" s="5" t="str">
        <f>"000071"</f>
        <v>000071</v>
      </c>
      <c r="K8" s="4">
        <v>42734</v>
      </c>
      <c r="L8" s="5" t="str">
        <f>"000668"</f>
        <v>000668</v>
      </c>
      <c r="M8" s="4">
        <v>42765</v>
      </c>
      <c r="N8" s="5">
        <v>17</v>
      </c>
      <c r="O8" s="5" t="str">
        <f>"001214"</f>
        <v>001214</v>
      </c>
      <c r="P8" s="4">
        <v>43228</v>
      </c>
      <c r="Q8" s="7">
        <v>19.88035</v>
      </c>
      <c r="R8" s="7">
        <v>3.0037099999999999</v>
      </c>
      <c r="S8" s="7">
        <v>16.876639999999998</v>
      </c>
      <c r="T8" s="5">
        <v>48</v>
      </c>
      <c r="U8" s="4">
        <v>43230</v>
      </c>
      <c r="V8" s="5">
        <v>9740402579</v>
      </c>
      <c r="W8" s="6" t="s">
        <v>121</v>
      </c>
      <c r="X8" s="5" t="s">
        <v>37</v>
      </c>
      <c r="Y8" s="6" t="s">
        <v>38</v>
      </c>
      <c r="Z8" s="5" t="s">
        <v>102</v>
      </c>
      <c r="AA8" s="6" t="s">
        <v>101</v>
      </c>
      <c r="AB8" s="7">
        <v>0.19880349999999999</v>
      </c>
      <c r="AD8" s="8"/>
      <c r="AF8" s="8"/>
      <c r="AG8" s="8"/>
    </row>
    <row r="9" spans="1:33" x14ac:dyDescent="0.2">
      <c r="A9" s="12">
        <v>1092</v>
      </c>
      <c r="B9" s="13" t="s">
        <v>33</v>
      </c>
      <c r="C9" s="13">
        <v>43230</v>
      </c>
      <c r="D9" s="5">
        <v>19</v>
      </c>
      <c r="E9" s="6" t="s">
        <v>56</v>
      </c>
      <c r="F9" s="5" t="s">
        <v>120</v>
      </c>
      <c r="G9" s="6" t="s">
        <v>119</v>
      </c>
      <c r="H9" s="5" t="str">
        <f>"000070"</f>
        <v>000070</v>
      </c>
      <c r="I9" s="4">
        <v>42586</v>
      </c>
      <c r="J9" s="5" t="str">
        <f>"093"</f>
        <v>093</v>
      </c>
      <c r="K9" s="4">
        <v>16</v>
      </c>
      <c r="L9" s="5" t="str">
        <f>"270"</f>
        <v>270</v>
      </c>
      <c r="M9" s="4">
        <v>16</v>
      </c>
      <c r="N9" s="5">
        <v>16</v>
      </c>
      <c r="O9" s="5" t="str">
        <f>"001245"</f>
        <v>001245</v>
      </c>
      <c r="P9" s="4">
        <v>43228</v>
      </c>
      <c r="Q9" s="7">
        <v>0.75570000000000004</v>
      </c>
      <c r="R9" s="7">
        <v>0.10150000000000001</v>
      </c>
      <c r="S9" s="7">
        <v>0.6542</v>
      </c>
      <c r="T9" s="5">
        <v>48</v>
      </c>
      <c r="U9" s="4">
        <v>43230</v>
      </c>
      <c r="V9" s="5">
        <v>8904148945</v>
      </c>
      <c r="W9" s="6" t="s">
        <v>118</v>
      </c>
      <c r="X9" s="5" t="s">
        <v>45</v>
      </c>
      <c r="Y9" s="6" t="s">
        <v>44</v>
      </c>
      <c r="Z9" s="5" t="s">
        <v>51</v>
      </c>
      <c r="AA9" s="6" t="s">
        <v>50</v>
      </c>
      <c r="AB9" s="7">
        <v>7.5570000000000003E-3</v>
      </c>
      <c r="AD9" s="8"/>
      <c r="AF9" s="8"/>
      <c r="AG9" s="8"/>
    </row>
    <row r="10" spans="1:33" x14ac:dyDescent="0.2">
      <c r="A10" s="12">
        <v>1407</v>
      </c>
      <c r="B10" s="13" t="s">
        <v>33</v>
      </c>
      <c r="C10" s="13">
        <v>43242</v>
      </c>
      <c r="D10" s="5">
        <v>19</v>
      </c>
      <c r="E10" s="6" t="s">
        <v>56</v>
      </c>
      <c r="F10" s="5" t="s">
        <v>117</v>
      </c>
      <c r="G10" s="6" t="s">
        <v>116</v>
      </c>
      <c r="H10" s="5" t="str">
        <f>"000201"</f>
        <v>000201</v>
      </c>
      <c r="I10" s="4">
        <v>42783</v>
      </c>
      <c r="J10" s="5" t="str">
        <f>"000022"</f>
        <v>000022</v>
      </c>
      <c r="K10" s="4">
        <v>42886</v>
      </c>
      <c r="L10" s="5" t="str">
        <f>"000042"</f>
        <v>000042</v>
      </c>
      <c r="M10" s="4">
        <v>42886</v>
      </c>
      <c r="N10" s="5">
        <v>17</v>
      </c>
      <c r="O10" s="5" t="str">
        <f>"001685"</f>
        <v>001685</v>
      </c>
      <c r="P10" s="4">
        <v>43241</v>
      </c>
      <c r="Q10" s="7">
        <v>9.4923099999999998</v>
      </c>
      <c r="R10" s="7">
        <v>0.66252999999999995</v>
      </c>
      <c r="S10" s="7">
        <v>8.8297799999999995</v>
      </c>
      <c r="T10" s="5">
        <v>58</v>
      </c>
      <c r="U10" s="4">
        <v>43242</v>
      </c>
      <c r="V10" s="5">
        <v>8023330521</v>
      </c>
      <c r="W10" s="6" t="s">
        <v>84</v>
      </c>
      <c r="X10" s="5" t="s">
        <v>29</v>
      </c>
      <c r="Y10" s="6" t="s">
        <v>30</v>
      </c>
      <c r="Z10" s="5" t="s">
        <v>49</v>
      </c>
      <c r="AA10" s="6" t="s">
        <v>48</v>
      </c>
      <c r="AB10" s="7">
        <v>9.4923099999999996E-2</v>
      </c>
      <c r="AD10" s="8"/>
      <c r="AF10" s="8"/>
      <c r="AG10" s="8"/>
    </row>
    <row r="11" spans="1:33" x14ac:dyDescent="0.2">
      <c r="A11" s="12">
        <v>1408</v>
      </c>
      <c r="B11" s="13" t="s">
        <v>33</v>
      </c>
      <c r="C11" s="13">
        <v>43242</v>
      </c>
      <c r="D11" s="5">
        <v>19</v>
      </c>
      <c r="E11" s="6" t="s">
        <v>56</v>
      </c>
      <c r="F11" s="5" t="s">
        <v>115</v>
      </c>
      <c r="G11" s="6" t="s">
        <v>114</v>
      </c>
      <c r="H11" s="5" t="str">
        <f>"000010"</f>
        <v>000010</v>
      </c>
      <c r="I11" s="4">
        <v>42835</v>
      </c>
      <c r="J11" s="5" t="str">
        <f>"000013"</f>
        <v>000013</v>
      </c>
      <c r="K11" s="4">
        <v>42853</v>
      </c>
      <c r="L11" s="5" t="str">
        <f>"000025"</f>
        <v>000025</v>
      </c>
      <c r="M11" s="4">
        <v>42853</v>
      </c>
      <c r="N11" s="5">
        <v>17</v>
      </c>
      <c r="O11" s="5" t="str">
        <f>"001691"</f>
        <v>001691</v>
      </c>
      <c r="P11" s="4">
        <v>43241</v>
      </c>
      <c r="Q11" s="7">
        <v>19.153279999999999</v>
      </c>
      <c r="R11" s="7">
        <v>1.3409800000000001</v>
      </c>
      <c r="S11" s="7">
        <v>17.8123</v>
      </c>
      <c r="T11" s="5">
        <v>58</v>
      </c>
      <c r="U11" s="4">
        <v>43242</v>
      </c>
      <c r="V11" s="5">
        <v>9035158247</v>
      </c>
      <c r="W11" s="6" t="s">
        <v>92</v>
      </c>
      <c r="X11" s="5" t="s">
        <v>29</v>
      </c>
      <c r="Y11" s="6" t="s">
        <v>30</v>
      </c>
      <c r="Z11" s="5" t="s">
        <v>49</v>
      </c>
      <c r="AA11" s="6" t="s">
        <v>48</v>
      </c>
      <c r="AB11" s="7">
        <v>0.19153279999999998</v>
      </c>
      <c r="AD11" s="8"/>
      <c r="AF11" s="8"/>
      <c r="AG11" s="8"/>
    </row>
    <row r="12" spans="1:33" x14ac:dyDescent="0.2">
      <c r="A12" s="12">
        <v>1997</v>
      </c>
      <c r="B12" s="13" t="s">
        <v>32</v>
      </c>
      <c r="C12" s="13">
        <v>43262</v>
      </c>
      <c r="D12" s="5">
        <v>19</v>
      </c>
      <c r="E12" s="6" t="s">
        <v>56</v>
      </c>
      <c r="F12" s="5" t="s">
        <v>113</v>
      </c>
      <c r="G12" s="6" t="s">
        <v>112</v>
      </c>
      <c r="H12" s="5" t="str">
        <f>"000037"</f>
        <v>000037</v>
      </c>
      <c r="I12" s="4">
        <v>42879</v>
      </c>
      <c r="J12" s="5" t="str">
        <f>"000046"</f>
        <v>000046</v>
      </c>
      <c r="K12" s="4">
        <v>42916</v>
      </c>
      <c r="L12" s="5" t="str">
        <f>"000092"</f>
        <v>000092</v>
      </c>
      <c r="M12" s="4">
        <v>42916</v>
      </c>
      <c r="N12" s="5">
        <v>17</v>
      </c>
      <c r="O12" s="5" t="str">
        <f>"002218"</f>
        <v>002218</v>
      </c>
      <c r="P12" s="4">
        <v>43257</v>
      </c>
      <c r="Q12" s="7">
        <v>14.9503</v>
      </c>
      <c r="R12" s="7">
        <v>0.93496000000000001</v>
      </c>
      <c r="S12" s="7">
        <v>14.01534</v>
      </c>
      <c r="T12" s="5">
        <v>79</v>
      </c>
      <c r="U12" s="4">
        <v>43262</v>
      </c>
      <c r="V12" s="5">
        <v>9035158247</v>
      </c>
      <c r="W12" s="6" t="s">
        <v>92</v>
      </c>
      <c r="X12" s="5" t="s">
        <v>35</v>
      </c>
      <c r="Y12" s="6" t="s">
        <v>36</v>
      </c>
      <c r="Z12" s="5" t="s">
        <v>49</v>
      </c>
      <c r="AA12" s="6" t="s">
        <v>48</v>
      </c>
      <c r="AB12" s="7">
        <v>0.149503</v>
      </c>
      <c r="AD12" s="8"/>
      <c r="AF12" s="8"/>
      <c r="AG12" s="8"/>
    </row>
    <row r="13" spans="1:33" x14ac:dyDescent="0.2">
      <c r="A13" s="12">
        <v>2207</v>
      </c>
      <c r="B13" s="13" t="s">
        <v>32</v>
      </c>
      <c r="C13" s="13">
        <v>43269</v>
      </c>
      <c r="D13" s="5">
        <v>19</v>
      </c>
      <c r="E13" s="6" t="s">
        <v>56</v>
      </c>
      <c r="F13" s="5" t="s">
        <v>111</v>
      </c>
      <c r="G13" s="6" t="s">
        <v>110</v>
      </c>
      <c r="H13" s="5" t="str">
        <f>"000025"</f>
        <v>000025</v>
      </c>
      <c r="I13" s="4">
        <v>42693</v>
      </c>
      <c r="J13" s="5" t="str">
        <f>"47"</f>
        <v>47</v>
      </c>
      <c r="K13" s="4" t="s">
        <v>104</v>
      </c>
      <c r="L13" s="5" t="str">
        <f>"598"</f>
        <v>598</v>
      </c>
      <c r="M13" s="4">
        <v>16</v>
      </c>
      <c r="N13" s="5">
        <v>17</v>
      </c>
      <c r="O13" s="5" t="str">
        <f>"002493"</f>
        <v>002493</v>
      </c>
      <c r="P13" s="4">
        <v>43264</v>
      </c>
      <c r="Q13" s="7">
        <v>9.9032599999999995</v>
      </c>
      <c r="R13" s="7">
        <v>1.4968300000000001</v>
      </c>
      <c r="S13" s="7">
        <v>8.4064300000000003</v>
      </c>
      <c r="T13" s="5">
        <v>91</v>
      </c>
      <c r="U13" s="4">
        <v>43269</v>
      </c>
      <c r="V13" s="5">
        <v>9740402579</v>
      </c>
      <c r="W13" s="6" t="s">
        <v>109</v>
      </c>
      <c r="X13" s="5" t="s">
        <v>108</v>
      </c>
      <c r="Y13" s="6" t="s">
        <v>107</v>
      </c>
      <c r="Z13" s="5" t="s">
        <v>102</v>
      </c>
      <c r="AA13" s="6" t="s">
        <v>101</v>
      </c>
      <c r="AB13" s="7">
        <v>9.9032599999999998E-2</v>
      </c>
      <c r="AD13" s="8"/>
      <c r="AF13" s="8"/>
      <c r="AG13" s="8"/>
    </row>
    <row r="14" spans="1:33" x14ac:dyDescent="0.2">
      <c r="A14" s="12">
        <v>2208</v>
      </c>
      <c r="B14" s="13" t="s">
        <v>32</v>
      </c>
      <c r="C14" s="13">
        <v>43269</v>
      </c>
      <c r="D14" s="5">
        <v>19</v>
      </c>
      <c r="E14" s="6" t="s">
        <v>56</v>
      </c>
      <c r="F14" s="5" t="s">
        <v>106</v>
      </c>
      <c r="G14" s="6" t="s">
        <v>105</v>
      </c>
      <c r="H14" s="5" t="str">
        <f>"000047"</f>
        <v>000047</v>
      </c>
      <c r="I14" s="4">
        <v>42693</v>
      </c>
      <c r="J14" s="5" t="str">
        <f>"72"</f>
        <v>72</v>
      </c>
      <c r="K14" s="4" t="s">
        <v>104</v>
      </c>
      <c r="L14" s="5" t="str">
        <f>"670"</f>
        <v>670</v>
      </c>
      <c r="M14" s="4">
        <v>16</v>
      </c>
      <c r="N14" s="5">
        <v>17</v>
      </c>
      <c r="O14" s="5" t="str">
        <f>"002496"</f>
        <v>002496</v>
      </c>
      <c r="P14" s="4">
        <v>43264</v>
      </c>
      <c r="Q14" s="7">
        <v>19.992229999999999</v>
      </c>
      <c r="R14" s="7">
        <v>2.9289299999999998</v>
      </c>
      <c r="S14" s="7">
        <v>17.063300000000002</v>
      </c>
      <c r="T14" s="5">
        <v>91</v>
      </c>
      <c r="U14" s="4">
        <v>43269</v>
      </c>
      <c r="V14" s="5">
        <v>9740402579</v>
      </c>
      <c r="W14" s="6" t="s">
        <v>103</v>
      </c>
      <c r="X14" s="5" t="s">
        <v>37</v>
      </c>
      <c r="Y14" s="6" t="s">
        <v>38</v>
      </c>
      <c r="Z14" s="5" t="s">
        <v>102</v>
      </c>
      <c r="AA14" s="6" t="s">
        <v>101</v>
      </c>
      <c r="AB14" s="7">
        <v>0.1999223</v>
      </c>
      <c r="AD14" s="8"/>
      <c r="AF14" s="8"/>
      <c r="AG14" s="8"/>
    </row>
    <row r="15" spans="1:33" x14ac:dyDescent="0.2">
      <c r="A15" s="12">
        <v>3032</v>
      </c>
      <c r="B15" s="13" t="s">
        <v>31</v>
      </c>
      <c r="C15" s="13">
        <v>43287</v>
      </c>
      <c r="D15" s="5">
        <v>19</v>
      </c>
      <c r="E15" s="6" t="s">
        <v>56</v>
      </c>
      <c r="F15" s="5" t="s">
        <v>100</v>
      </c>
      <c r="G15" s="6" t="s">
        <v>99</v>
      </c>
      <c r="H15" s="5" t="str">
        <f>"000073"</f>
        <v>000073</v>
      </c>
      <c r="I15" s="4">
        <v>42518</v>
      </c>
      <c r="J15" s="5" t="str">
        <f>"000041"</f>
        <v>000041</v>
      </c>
      <c r="K15" s="4">
        <v>42551</v>
      </c>
      <c r="L15" s="5" t="str">
        <f>"000084"</f>
        <v>000084</v>
      </c>
      <c r="M15" s="4">
        <v>42551</v>
      </c>
      <c r="N15" s="5">
        <v>16</v>
      </c>
      <c r="O15" s="5" t="str">
        <f>"003259"</f>
        <v>003259</v>
      </c>
      <c r="P15" s="4">
        <v>43283</v>
      </c>
      <c r="Q15" s="7">
        <v>4.9324000000000003</v>
      </c>
      <c r="R15" s="7">
        <v>0.41904000000000002</v>
      </c>
      <c r="S15" s="7">
        <v>4.5133599999999996</v>
      </c>
      <c r="T15" s="5">
        <v>113</v>
      </c>
      <c r="U15" s="4">
        <v>43287</v>
      </c>
      <c r="V15" s="5">
        <v>8023330521</v>
      </c>
      <c r="W15" s="6" t="s">
        <v>98</v>
      </c>
      <c r="X15" s="5" t="s">
        <v>29</v>
      </c>
      <c r="Y15" s="6" t="s">
        <v>30</v>
      </c>
      <c r="Z15" s="5" t="s">
        <v>49</v>
      </c>
      <c r="AA15" s="6" t="s">
        <v>48</v>
      </c>
      <c r="AB15" s="7">
        <v>4.9324000000000007E-2</v>
      </c>
      <c r="AD15" s="8"/>
      <c r="AF15" s="8"/>
      <c r="AG15" s="8"/>
    </row>
    <row r="16" spans="1:33" x14ac:dyDescent="0.2">
      <c r="A16" s="12">
        <v>3033</v>
      </c>
      <c r="B16" s="13" t="s">
        <v>31</v>
      </c>
      <c r="C16" s="13">
        <v>43287</v>
      </c>
      <c r="D16" s="5">
        <v>19</v>
      </c>
      <c r="E16" s="6" t="s">
        <v>56</v>
      </c>
      <c r="F16" s="5" t="s">
        <v>97</v>
      </c>
      <c r="G16" s="6" t="s">
        <v>96</v>
      </c>
      <c r="H16" s="5" t="str">
        <f>"000072"</f>
        <v>000072</v>
      </c>
      <c r="I16" s="4">
        <v>42518</v>
      </c>
      <c r="J16" s="5" t="str">
        <f>"000040"</f>
        <v>000040</v>
      </c>
      <c r="K16" s="4">
        <v>42551</v>
      </c>
      <c r="L16" s="5" t="str">
        <f>"000085"</f>
        <v>000085</v>
      </c>
      <c r="M16" s="4">
        <v>42551</v>
      </c>
      <c r="N16" s="5">
        <v>16</v>
      </c>
      <c r="O16" s="5" t="str">
        <f>"003262"</f>
        <v>003262</v>
      </c>
      <c r="P16" s="4">
        <v>43283</v>
      </c>
      <c r="Q16" s="7">
        <v>4.9374000000000002</v>
      </c>
      <c r="R16" s="7">
        <v>0.34271000000000001</v>
      </c>
      <c r="S16" s="7">
        <v>4.5946899999999999</v>
      </c>
      <c r="T16" s="5">
        <v>113</v>
      </c>
      <c r="U16" s="4">
        <v>43287</v>
      </c>
      <c r="V16" s="5">
        <v>8023330521</v>
      </c>
      <c r="W16" s="6" t="s">
        <v>95</v>
      </c>
      <c r="X16" s="5" t="s">
        <v>29</v>
      </c>
      <c r="Y16" s="6" t="s">
        <v>30</v>
      </c>
      <c r="Z16" s="5" t="s">
        <v>49</v>
      </c>
      <c r="AA16" s="6" t="s">
        <v>48</v>
      </c>
      <c r="AB16" s="7">
        <v>4.9374000000000001E-2</v>
      </c>
      <c r="AD16" s="8"/>
      <c r="AF16" s="8"/>
      <c r="AG16" s="8"/>
    </row>
    <row r="17" spans="1:33" x14ac:dyDescent="0.2">
      <c r="A17" s="12">
        <v>3808</v>
      </c>
      <c r="B17" s="13" t="s">
        <v>31</v>
      </c>
      <c r="C17" s="13">
        <v>43304</v>
      </c>
      <c r="D17" s="5">
        <v>19</v>
      </c>
      <c r="E17" s="6" t="s">
        <v>56</v>
      </c>
      <c r="F17" s="5" t="s">
        <v>94</v>
      </c>
      <c r="G17" s="6" t="s">
        <v>93</v>
      </c>
      <c r="H17" s="5" t="str">
        <f>"000108"</f>
        <v>000108</v>
      </c>
      <c r="I17" s="4">
        <v>43131</v>
      </c>
      <c r="J17" s="5" t="str">
        <f>"000038"</f>
        <v>000038</v>
      </c>
      <c r="K17" s="4">
        <v>43132</v>
      </c>
      <c r="L17" s="5" t="str">
        <f>"000112"</f>
        <v>000112</v>
      </c>
      <c r="M17" s="4">
        <v>43132</v>
      </c>
      <c r="N17" s="5">
        <v>17</v>
      </c>
      <c r="O17" s="5" t="str">
        <f>"009799"</f>
        <v>009799</v>
      </c>
      <c r="P17" s="4">
        <v>43147</v>
      </c>
      <c r="Q17" s="7">
        <v>3.9544600000000001</v>
      </c>
      <c r="R17" s="7">
        <v>8.3489999999999995E-2</v>
      </c>
      <c r="S17" s="7">
        <v>3.8709699999999998</v>
      </c>
      <c r="T17" s="5">
        <v>137</v>
      </c>
      <c r="U17" s="4">
        <v>43304</v>
      </c>
      <c r="V17" s="5">
        <v>8023330521</v>
      </c>
      <c r="W17" s="6" t="s">
        <v>92</v>
      </c>
      <c r="X17" s="5" t="s">
        <v>39</v>
      </c>
      <c r="Y17" s="6" t="s">
        <v>40</v>
      </c>
      <c r="Z17" s="5" t="s">
        <v>49</v>
      </c>
      <c r="AA17" s="6" t="s">
        <v>48</v>
      </c>
      <c r="AB17" s="7">
        <v>3.9544599999999999E-2</v>
      </c>
      <c r="AD17" s="8"/>
      <c r="AF17" s="8"/>
      <c r="AG17" s="8"/>
    </row>
    <row r="18" spans="1:33" x14ac:dyDescent="0.2">
      <c r="A18" s="12">
        <v>3895</v>
      </c>
      <c r="B18" s="13" t="s">
        <v>31</v>
      </c>
      <c r="C18" s="13">
        <v>43305</v>
      </c>
      <c r="D18" s="5">
        <v>19</v>
      </c>
      <c r="E18" s="6" t="s">
        <v>56</v>
      </c>
      <c r="F18" s="5" t="s">
        <v>91</v>
      </c>
      <c r="G18" s="6" t="s">
        <v>90</v>
      </c>
      <c r="H18" s="5" t="str">
        <f>"000144"</f>
        <v>000144</v>
      </c>
      <c r="I18" s="4">
        <v>42704</v>
      </c>
      <c r="J18" s="5" t="str">
        <f>"000088"</f>
        <v>000088</v>
      </c>
      <c r="K18" s="4">
        <v>42766</v>
      </c>
      <c r="L18" s="5" t="str">
        <f>"000376"</f>
        <v>000376</v>
      </c>
      <c r="M18" s="4">
        <v>42766</v>
      </c>
      <c r="N18" s="5">
        <v>16</v>
      </c>
      <c r="O18" s="5" t="str">
        <f>"004086"</f>
        <v>004086</v>
      </c>
      <c r="P18" s="4">
        <v>43301</v>
      </c>
      <c r="Q18" s="7">
        <v>10.18141</v>
      </c>
      <c r="R18" s="7">
        <v>0.78981999999999997</v>
      </c>
      <c r="S18" s="7">
        <v>9.3915900000000008</v>
      </c>
      <c r="T18" s="5">
        <v>139</v>
      </c>
      <c r="U18" s="4">
        <v>43305</v>
      </c>
      <c r="V18" s="5">
        <v>9035158247</v>
      </c>
      <c r="W18" s="6" t="s">
        <v>89</v>
      </c>
      <c r="X18" s="5" t="s">
        <v>29</v>
      </c>
      <c r="Y18" s="6" t="s">
        <v>30</v>
      </c>
      <c r="Z18" s="5" t="s">
        <v>49</v>
      </c>
      <c r="AA18" s="6" t="s">
        <v>48</v>
      </c>
      <c r="AB18" s="7">
        <v>0.10181409999999999</v>
      </c>
      <c r="AD18" s="8"/>
      <c r="AF18" s="8"/>
      <c r="AG18" s="8"/>
    </row>
    <row r="19" spans="1:33" x14ac:dyDescent="0.2">
      <c r="A19" s="12">
        <v>4941</v>
      </c>
      <c r="B19" s="13" t="s">
        <v>28</v>
      </c>
      <c r="C19" s="13">
        <v>43330</v>
      </c>
      <c r="D19" s="5">
        <v>19</v>
      </c>
      <c r="E19" s="6" t="s">
        <v>56</v>
      </c>
      <c r="F19" s="5" t="s">
        <v>88</v>
      </c>
      <c r="G19" s="6" t="s">
        <v>87</v>
      </c>
      <c r="H19" s="5" t="str">
        <f>"100200"</f>
        <v>100200</v>
      </c>
      <c r="I19" s="4">
        <v>42783</v>
      </c>
      <c r="J19" s="5" t="str">
        <f>"000125"</f>
        <v>000125</v>
      </c>
      <c r="K19" s="4">
        <v>42824</v>
      </c>
      <c r="L19" s="5" t="str">
        <f>"000458"</f>
        <v>000458</v>
      </c>
      <c r="M19" s="4">
        <v>42825</v>
      </c>
      <c r="N19" s="5">
        <v>17</v>
      </c>
      <c r="O19" s="5" t="str">
        <f>"005178"</f>
        <v>005178</v>
      </c>
      <c r="P19" s="4">
        <v>43326</v>
      </c>
      <c r="Q19" s="7">
        <v>14.034000000000001</v>
      </c>
      <c r="R19" s="7">
        <v>1.1442300000000001</v>
      </c>
      <c r="S19" s="7">
        <v>12.88977</v>
      </c>
      <c r="T19" s="5">
        <v>174</v>
      </c>
      <c r="U19" s="4">
        <v>43330</v>
      </c>
      <c r="V19" s="5">
        <v>8023330521</v>
      </c>
      <c r="W19" s="6" t="s">
        <v>84</v>
      </c>
      <c r="X19" s="5" t="s">
        <v>29</v>
      </c>
      <c r="Y19" s="6" t="s">
        <v>30</v>
      </c>
      <c r="Z19" s="5" t="s">
        <v>49</v>
      </c>
      <c r="AA19" s="6" t="s">
        <v>48</v>
      </c>
      <c r="AB19" s="7">
        <v>0.14034000000000002</v>
      </c>
      <c r="AD19" s="8"/>
      <c r="AF19" s="8"/>
      <c r="AG19" s="8"/>
    </row>
    <row r="20" spans="1:33" x14ac:dyDescent="0.2">
      <c r="A20" s="12">
        <v>4942</v>
      </c>
      <c r="B20" s="13" t="s">
        <v>28</v>
      </c>
      <c r="C20" s="13">
        <v>43330</v>
      </c>
      <c r="D20" s="5">
        <v>19</v>
      </c>
      <c r="E20" s="6" t="s">
        <v>56</v>
      </c>
      <c r="F20" s="5" t="s">
        <v>86</v>
      </c>
      <c r="G20" s="6" t="s">
        <v>85</v>
      </c>
      <c r="H20" s="5" t="str">
        <f>"000199"</f>
        <v>000199</v>
      </c>
      <c r="I20" s="4">
        <v>42783</v>
      </c>
      <c r="J20" s="5" t="str">
        <f>"000126"</f>
        <v>000126</v>
      </c>
      <c r="K20" s="4">
        <v>42824</v>
      </c>
      <c r="L20" s="5" t="str">
        <f>"000459"</f>
        <v>000459</v>
      </c>
      <c r="M20" s="4">
        <v>42825</v>
      </c>
      <c r="N20" s="5">
        <v>17</v>
      </c>
      <c r="O20" s="5" t="str">
        <f>"005180"</f>
        <v>005180</v>
      </c>
      <c r="P20" s="4">
        <v>43326</v>
      </c>
      <c r="Q20" s="7">
        <v>13.96771</v>
      </c>
      <c r="R20" s="7">
        <v>1.1488400000000001</v>
      </c>
      <c r="S20" s="7">
        <v>12.81887</v>
      </c>
      <c r="T20" s="5">
        <v>174</v>
      </c>
      <c r="U20" s="4">
        <v>43330</v>
      </c>
      <c r="V20" s="5">
        <v>9845654827</v>
      </c>
      <c r="W20" s="6" t="s">
        <v>84</v>
      </c>
      <c r="X20" s="5" t="s">
        <v>29</v>
      </c>
      <c r="Y20" s="6" t="s">
        <v>30</v>
      </c>
      <c r="Z20" s="5" t="s">
        <v>49</v>
      </c>
      <c r="AA20" s="6" t="s">
        <v>48</v>
      </c>
      <c r="AB20" s="7">
        <v>0.1396771</v>
      </c>
      <c r="AD20" s="8"/>
      <c r="AF20" s="8"/>
      <c r="AG20" s="8"/>
    </row>
    <row r="21" spans="1:33" x14ac:dyDescent="0.2">
      <c r="A21" s="12">
        <v>5008</v>
      </c>
      <c r="B21" s="13" t="s">
        <v>28</v>
      </c>
      <c r="C21" s="13">
        <v>43333</v>
      </c>
      <c r="D21" s="5">
        <v>19</v>
      </c>
      <c r="E21" s="6" t="s">
        <v>56</v>
      </c>
      <c r="F21" s="5" t="s">
        <v>83</v>
      </c>
      <c r="G21" s="6" t="s">
        <v>82</v>
      </c>
      <c r="H21" s="5" t="str">
        <f>"000057"</f>
        <v>000057</v>
      </c>
      <c r="I21" s="4">
        <v>43057</v>
      </c>
      <c r="J21" s="5" t="str">
        <f>"000008"</f>
        <v>000008</v>
      </c>
      <c r="K21" s="4">
        <v>43057</v>
      </c>
      <c r="L21" s="5" t="str">
        <f>"000052"</f>
        <v>000052</v>
      </c>
      <c r="M21" s="4">
        <v>43058</v>
      </c>
      <c r="N21" s="5">
        <v>17</v>
      </c>
      <c r="O21" s="5" t="str">
        <f>"005283"</f>
        <v>005283</v>
      </c>
      <c r="P21" s="4">
        <v>43332</v>
      </c>
      <c r="Q21" s="7">
        <v>9.2525999999999993</v>
      </c>
      <c r="R21" s="7">
        <v>0.81942999999999999</v>
      </c>
      <c r="S21" s="7">
        <v>8.4331700000000005</v>
      </c>
      <c r="T21" s="5">
        <v>176</v>
      </c>
      <c r="U21" s="4">
        <v>43333</v>
      </c>
      <c r="V21" s="5">
        <v>7899190325</v>
      </c>
      <c r="W21" s="6" t="s">
        <v>41</v>
      </c>
      <c r="X21" s="5" t="s">
        <v>47</v>
      </c>
      <c r="Y21" s="6" t="s">
        <v>46</v>
      </c>
      <c r="Z21" s="5" t="s">
        <v>49</v>
      </c>
      <c r="AA21" s="6" t="s">
        <v>48</v>
      </c>
      <c r="AB21" s="7">
        <v>9.2525999999999997E-2</v>
      </c>
      <c r="AD21" s="8"/>
      <c r="AF21" s="8"/>
      <c r="AG21" s="8"/>
    </row>
    <row r="22" spans="1:33" x14ac:dyDescent="0.2">
      <c r="A22" s="12">
        <v>5598</v>
      </c>
      <c r="B22" s="13" t="s">
        <v>34</v>
      </c>
      <c r="C22" s="13">
        <v>43370</v>
      </c>
      <c r="D22" s="5">
        <v>19</v>
      </c>
      <c r="E22" s="6" t="s">
        <v>56</v>
      </c>
      <c r="F22" s="5" t="s">
        <v>81</v>
      </c>
      <c r="G22" s="6" t="s">
        <v>80</v>
      </c>
      <c r="H22" s="5" t="str">
        <f>"000035"</f>
        <v>000035</v>
      </c>
      <c r="I22" s="4">
        <v>42947</v>
      </c>
      <c r="J22" s="5" t="str">
        <f>"000033"</f>
        <v>000033</v>
      </c>
      <c r="K22" s="4">
        <v>42973</v>
      </c>
      <c r="L22" s="5" t="str">
        <f>"000022"</f>
        <v>000022</v>
      </c>
      <c r="M22" s="4">
        <v>42973</v>
      </c>
      <c r="N22" s="5">
        <v>17</v>
      </c>
      <c r="O22" s="5" t="str">
        <f>"005811"</f>
        <v>005811</v>
      </c>
      <c r="P22" s="4">
        <v>43362</v>
      </c>
      <c r="Q22" s="7">
        <v>24.922809999999998</v>
      </c>
      <c r="R22" s="7">
        <v>3.64541</v>
      </c>
      <c r="S22" s="7">
        <v>21.2774</v>
      </c>
      <c r="T22" s="5">
        <v>219</v>
      </c>
      <c r="U22" s="4">
        <v>43370</v>
      </c>
      <c r="V22" s="5">
        <v>9945525730</v>
      </c>
      <c r="W22" s="6" t="s">
        <v>52</v>
      </c>
      <c r="X22" s="5" t="s">
        <v>47</v>
      </c>
      <c r="Y22" s="6" t="s">
        <v>46</v>
      </c>
      <c r="Z22" s="5" t="s">
        <v>51</v>
      </c>
      <c r="AA22" s="6" t="s">
        <v>50</v>
      </c>
      <c r="AB22" s="7">
        <f>Q22/100</f>
        <v>0.24922809999999998</v>
      </c>
      <c r="AD22" s="8"/>
      <c r="AF22" s="8"/>
      <c r="AG22" s="8"/>
    </row>
    <row r="23" spans="1:33" x14ac:dyDescent="0.2">
      <c r="A23" s="12">
        <v>7195</v>
      </c>
      <c r="B23" s="13" t="s">
        <v>42</v>
      </c>
      <c r="C23" s="13">
        <v>43420</v>
      </c>
      <c r="D23" s="5">
        <v>19</v>
      </c>
      <c r="E23" s="6" t="s">
        <v>56</v>
      </c>
      <c r="F23" s="5" t="s">
        <v>79</v>
      </c>
      <c r="G23" s="6" t="s">
        <v>78</v>
      </c>
      <c r="H23" s="5" t="str">
        <f>"000022"</f>
        <v>000022</v>
      </c>
      <c r="I23" s="4">
        <v>42849</v>
      </c>
      <c r="J23" s="5" t="str">
        <f>"000020"</f>
        <v>000020</v>
      </c>
      <c r="K23" s="4">
        <v>42886</v>
      </c>
      <c r="L23" s="5" t="str">
        <f>"000039"</f>
        <v>000039</v>
      </c>
      <c r="M23" s="4">
        <v>42886</v>
      </c>
      <c r="N23" s="5">
        <v>17</v>
      </c>
      <c r="O23" s="5" t="str">
        <f>"007286"</f>
        <v>007286</v>
      </c>
      <c r="P23" s="4">
        <v>43407</v>
      </c>
      <c r="Q23" s="7">
        <v>9.3498099999999997</v>
      </c>
      <c r="R23" s="7">
        <v>0.76134000000000002</v>
      </c>
      <c r="S23" s="7">
        <v>8.5884699999999992</v>
      </c>
      <c r="T23" s="5">
        <v>266</v>
      </c>
      <c r="U23" s="4">
        <v>43420</v>
      </c>
      <c r="V23" s="5">
        <v>9035158247</v>
      </c>
      <c r="W23" s="6" t="s">
        <v>72</v>
      </c>
      <c r="X23" s="5" t="s">
        <v>29</v>
      </c>
      <c r="Y23" s="6" t="s">
        <v>30</v>
      </c>
      <c r="Z23" s="5" t="s">
        <v>49</v>
      </c>
      <c r="AA23" s="6" t="s">
        <v>48</v>
      </c>
      <c r="AB23" s="7">
        <f>Q23/100</f>
        <v>9.3498100000000001E-2</v>
      </c>
      <c r="AD23" s="8"/>
      <c r="AF23" s="8"/>
      <c r="AG23" s="8"/>
    </row>
    <row r="24" spans="1:33" x14ac:dyDescent="0.2">
      <c r="A24" s="12">
        <v>7459</v>
      </c>
      <c r="B24" s="13" t="s">
        <v>43</v>
      </c>
      <c r="C24" s="13">
        <v>43437</v>
      </c>
      <c r="D24" s="5">
        <v>19</v>
      </c>
      <c r="E24" s="6" t="s">
        <v>56</v>
      </c>
      <c r="F24" s="5" t="s">
        <v>77</v>
      </c>
      <c r="G24" s="6" t="s">
        <v>76</v>
      </c>
      <c r="H24" s="5" t="str">
        <f>"000012"</f>
        <v>000012</v>
      </c>
      <c r="I24" s="4">
        <v>42840</v>
      </c>
      <c r="J24" s="5" t="str">
        <f>"000025"</f>
        <v>000025</v>
      </c>
      <c r="K24" s="4">
        <v>42886</v>
      </c>
      <c r="L24" s="5" t="str">
        <f>"000047"</f>
        <v>000047</v>
      </c>
      <c r="M24" s="4">
        <v>42886</v>
      </c>
      <c r="N24" s="5">
        <v>17</v>
      </c>
      <c r="O24" s="5" t="str">
        <f>"007416"</f>
        <v>007416</v>
      </c>
      <c r="P24" s="4">
        <v>43421</v>
      </c>
      <c r="Q24" s="7">
        <v>9.4939400000000003</v>
      </c>
      <c r="R24" s="7">
        <v>0.76166999999999996</v>
      </c>
      <c r="S24" s="7">
        <v>8.7322699999999998</v>
      </c>
      <c r="T24" s="5">
        <v>279</v>
      </c>
      <c r="U24" s="4">
        <v>43437</v>
      </c>
      <c r="V24" s="5">
        <v>8023330521</v>
      </c>
      <c r="W24" s="6" t="s">
        <v>75</v>
      </c>
      <c r="X24" s="5" t="s">
        <v>29</v>
      </c>
      <c r="Y24" s="6" t="s">
        <v>30</v>
      </c>
      <c r="Z24" s="5" t="s">
        <v>49</v>
      </c>
      <c r="AA24" s="6" t="s">
        <v>48</v>
      </c>
      <c r="AB24" s="7">
        <f>Q24/100</f>
        <v>9.4939400000000007E-2</v>
      </c>
      <c r="AD24" s="8"/>
      <c r="AF24" s="8"/>
      <c r="AG24" s="8"/>
    </row>
    <row r="25" spans="1:33" x14ac:dyDescent="0.2">
      <c r="A25" s="12">
        <v>7460</v>
      </c>
      <c r="B25" s="13" t="s">
        <v>43</v>
      </c>
      <c r="C25" s="13">
        <v>43437</v>
      </c>
      <c r="D25" s="5">
        <v>19</v>
      </c>
      <c r="E25" s="6" t="s">
        <v>56</v>
      </c>
      <c r="F25" s="5" t="s">
        <v>74</v>
      </c>
      <c r="G25" s="6" t="s">
        <v>73</v>
      </c>
      <c r="H25" s="5" t="str">
        <f>"000021"</f>
        <v>000021</v>
      </c>
      <c r="I25" s="4">
        <v>42849</v>
      </c>
      <c r="J25" s="5" t="str">
        <f>"000030"</f>
        <v>000030</v>
      </c>
      <c r="K25" s="4">
        <v>42886</v>
      </c>
      <c r="L25" s="5" t="str">
        <f>"000059"</f>
        <v>000059</v>
      </c>
      <c r="M25" s="4">
        <v>42886</v>
      </c>
      <c r="N25" s="5">
        <v>17</v>
      </c>
      <c r="O25" s="5" t="str">
        <f>"007428"</f>
        <v>007428</v>
      </c>
      <c r="P25" s="4">
        <v>43421</v>
      </c>
      <c r="Q25" s="7">
        <v>14.21977</v>
      </c>
      <c r="R25" s="7">
        <v>1.1592</v>
      </c>
      <c r="S25" s="7">
        <v>13.06057</v>
      </c>
      <c r="T25" s="5">
        <v>279</v>
      </c>
      <c r="U25" s="4">
        <v>43437</v>
      </c>
      <c r="V25" s="5">
        <v>9035158247</v>
      </c>
      <c r="W25" s="6" t="s">
        <v>72</v>
      </c>
      <c r="X25" s="5" t="s">
        <v>29</v>
      </c>
      <c r="Y25" s="6" t="s">
        <v>30</v>
      </c>
      <c r="Z25" s="5" t="s">
        <v>49</v>
      </c>
      <c r="AA25" s="6" t="s">
        <v>48</v>
      </c>
      <c r="AB25" s="7">
        <f>Q25/100</f>
        <v>0.14219770000000001</v>
      </c>
      <c r="AD25" s="8"/>
      <c r="AF25" s="8"/>
      <c r="AG25" s="8"/>
    </row>
    <row r="26" spans="1:33" x14ac:dyDescent="0.2">
      <c r="A26" s="12">
        <v>7461</v>
      </c>
      <c r="B26" s="13" t="s">
        <v>43</v>
      </c>
      <c r="C26" s="13">
        <v>43437</v>
      </c>
      <c r="D26" s="5">
        <v>19</v>
      </c>
      <c r="E26" s="6" t="s">
        <v>56</v>
      </c>
      <c r="F26" s="5" t="s">
        <v>71</v>
      </c>
      <c r="G26" s="6" t="s">
        <v>70</v>
      </c>
      <c r="H26" s="5" t="str">
        <f>"000121"</f>
        <v>000121</v>
      </c>
      <c r="I26" s="4">
        <v>43143</v>
      </c>
      <c r="J26" s="5" t="str">
        <f>"000045"</f>
        <v>000045</v>
      </c>
      <c r="K26" s="4">
        <v>43145</v>
      </c>
      <c r="L26" s="5" t="str">
        <f>"000119"</f>
        <v>000119</v>
      </c>
      <c r="M26" s="4">
        <v>43145</v>
      </c>
      <c r="N26" s="5">
        <v>18</v>
      </c>
      <c r="O26" s="5" t="str">
        <f>"007542"</f>
        <v>007542</v>
      </c>
      <c r="P26" s="4">
        <v>43426</v>
      </c>
      <c r="Q26" s="7">
        <v>9.9521700000000006</v>
      </c>
      <c r="R26" s="7">
        <v>0.82459000000000005</v>
      </c>
      <c r="S26" s="7">
        <v>9.12758</v>
      </c>
      <c r="T26" s="5">
        <v>280</v>
      </c>
      <c r="U26" s="4">
        <v>43437</v>
      </c>
      <c r="V26" s="5">
        <v>8023330521</v>
      </c>
      <c r="W26" s="6" t="s">
        <v>41</v>
      </c>
      <c r="X26" s="5" t="s">
        <v>47</v>
      </c>
      <c r="Y26" s="6" t="s">
        <v>46</v>
      </c>
      <c r="Z26" s="5" t="s">
        <v>49</v>
      </c>
      <c r="AA26" s="6" t="s">
        <v>48</v>
      </c>
      <c r="AB26" s="7">
        <f>Q26/100</f>
        <v>9.9521700000000005E-2</v>
      </c>
      <c r="AD26" s="8"/>
      <c r="AF26" s="8"/>
      <c r="AG26" s="8"/>
    </row>
    <row r="27" spans="1:33" x14ac:dyDescent="0.2">
      <c r="A27" s="12">
        <v>7462</v>
      </c>
      <c r="B27" s="13" t="s">
        <v>43</v>
      </c>
      <c r="C27" s="13">
        <v>43437</v>
      </c>
      <c r="D27" s="5">
        <v>19</v>
      </c>
      <c r="E27" s="6" t="s">
        <v>56</v>
      </c>
      <c r="F27" s="5" t="s">
        <v>69</v>
      </c>
      <c r="G27" s="6" t="s">
        <v>68</v>
      </c>
      <c r="H27" s="5" t="str">
        <f>"000117"</f>
        <v>000117</v>
      </c>
      <c r="I27" s="4">
        <v>43142</v>
      </c>
      <c r="J27" s="5" t="str">
        <f>"000046"</f>
        <v>000046</v>
      </c>
      <c r="K27" s="4">
        <v>43145</v>
      </c>
      <c r="L27" s="5" t="str">
        <f>"000120"</f>
        <v>000120</v>
      </c>
      <c r="M27" s="4">
        <v>43145</v>
      </c>
      <c r="N27" s="5">
        <v>18</v>
      </c>
      <c r="O27" s="5" t="str">
        <f>"007543"</f>
        <v>007543</v>
      </c>
      <c r="P27" s="4">
        <v>43426</v>
      </c>
      <c r="Q27" s="7">
        <v>9.95214</v>
      </c>
      <c r="R27" s="7">
        <v>0.82499</v>
      </c>
      <c r="S27" s="7">
        <v>9.1271500000000003</v>
      </c>
      <c r="T27" s="5">
        <v>280</v>
      </c>
      <c r="U27" s="4">
        <v>43437</v>
      </c>
      <c r="V27" s="5">
        <v>8023330521</v>
      </c>
      <c r="W27" s="6" t="s">
        <v>41</v>
      </c>
      <c r="X27" s="5" t="s">
        <v>47</v>
      </c>
      <c r="Y27" s="6" t="s">
        <v>46</v>
      </c>
      <c r="Z27" s="5" t="s">
        <v>49</v>
      </c>
      <c r="AA27" s="6" t="s">
        <v>48</v>
      </c>
      <c r="AB27" s="7">
        <f>Q27/100</f>
        <v>9.9521399999999996E-2</v>
      </c>
      <c r="AD27" s="8"/>
      <c r="AF27" s="8"/>
      <c r="AG27" s="8"/>
    </row>
    <row r="28" spans="1:33" x14ac:dyDescent="0.2">
      <c r="A28" s="12">
        <v>7463</v>
      </c>
      <c r="B28" s="13" t="s">
        <v>43</v>
      </c>
      <c r="C28" s="13">
        <v>43437</v>
      </c>
      <c r="D28" s="5">
        <v>19</v>
      </c>
      <c r="E28" s="6" t="s">
        <v>56</v>
      </c>
      <c r="F28" s="5" t="s">
        <v>67</v>
      </c>
      <c r="G28" s="6" t="s">
        <v>66</v>
      </c>
      <c r="H28" s="5" t="str">
        <f>"000118"</f>
        <v>000118</v>
      </c>
      <c r="I28" s="4">
        <v>43142</v>
      </c>
      <c r="J28" s="5" t="str">
        <f>"000047"</f>
        <v>000047</v>
      </c>
      <c r="K28" s="4">
        <v>43145</v>
      </c>
      <c r="L28" s="5" t="str">
        <f>"000121"</f>
        <v>000121</v>
      </c>
      <c r="M28" s="4">
        <v>43145</v>
      </c>
      <c r="N28" s="5">
        <v>18</v>
      </c>
      <c r="O28" s="5" t="str">
        <f>"007544"</f>
        <v>007544</v>
      </c>
      <c r="P28" s="4">
        <v>43426</v>
      </c>
      <c r="Q28" s="7">
        <v>9.9497199999999992</v>
      </c>
      <c r="R28" s="7">
        <v>0.82403000000000004</v>
      </c>
      <c r="S28" s="7">
        <v>9.1256900000000005</v>
      </c>
      <c r="T28" s="5">
        <v>280</v>
      </c>
      <c r="U28" s="4">
        <v>43437</v>
      </c>
      <c r="V28" s="5">
        <v>8023330521</v>
      </c>
      <c r="W28" s="6" t="s">
        <v>41</v>
      </c>
      <c r="X28" s="5" t="s">
        <v>47</v>
      </c>
      <c r="Y28" s="6" t="s">
        <v>46</v>
      </c>
      <c r="Z28" s="5" t="s">
        <v>49</v>
      </c>
      <c r="AA28" s="6" t="s">
        <v>48</v>
      </c>
      <c r="AB28" s="7">
        <f>Q28/100</f>
        <v>9.9497199999999994E-2</v>
      </c>
      <c r="AD28" s="8"/>
      <c r="AF28" s="8"/>
      <c r="AG28" s="8"/>
    </row>
    <row r="29" spans="1:33" x14ac:dyDescent="0.2">
      <c r="A29" s="12">
        <v>7464</v>
      </c>
      <c r="B29" s="13" t="s">
        <v>43</v>
      </c>
      <c r="C29" s="13">
        <v>43437</v>
      </c>
      <c r="D29" s="5">
        <v>19</v>
      </c>
      <c r="E29" s="6" t="s">
        <v>56</v>
      </c>
      <c r="F29" s="5" t="s">
        <v>65</v>
      </c>
      <c r="G29" s="6" t="s">
        <v>64</v>
      </c>
      <c r="H29" s="5" t="str">
        <f>"000120"</f>
        <v>000120</v>
      </c>
      <c r="I29" s="4">
        <v>43143</v>
      </c>
      <c r="J29" s="5" t="str">
        <f>"000049"</f>
        <v>000049</v>
      </c>
      <c r="K29" s="4">
        <v>43145</v>
      </c>
      <c r="L29" s="5" t="str">
        <f>"000122"</f>
        <v>000122</v>
      </c>
      <c r="M29" s="4">
        <v>43145</v>
      </c>
      <c r="N29" s="5">
        <v>18</v>
      </c>
      <c r="O29" s="5" t="str">
        <f>"007545"</f>
        <v>007545</v>
      </c>
      <c r="P29" s="4">
        <v>43426</v>
      </c>
      <c r="Q29" s="7">
        <v>14.961550000000001</v>
      </c>
      <c r="R29" s="7">
        <v>1.2409699999999999</v>
      </c>
      <c r="S29" s="7">
        <v>13.72058</v>
      </c>
      <c r="T29" s="5">
        <v>280</v>
      </c>
      <c r="U29" s="4">
        <v>43437</v>
      </c>
      <c r="V29" s="5">
        <v>8023330521</v>
      </c>
      <c r="W29" s="6" t="s">
        <v>41</v>
      </c>
      <c r="X29" s="5" t="s">
        <v>35</v>
      </c>
      <c r="Y29" s="6" t="s">
        <v>36</v>
      </c>
      <c r="Z29" s="5" t="s">
        <v>49</v>
      </c>
      <c r="AA29" s="6" t="s">
        <v>48</v>
      </c>
      <c r="AB29" s="7">
        <f>Q29/100</f>
        <v>0.14961550000000001</v>
      </c>
      <c r="AD29" s="8"/>
      <c r="AF29" s="8"/>
      <c r="AG29" s="8"/>
    </row>
    <row r="30" spans="1:33" x14ac:dyDescent="0.2">
      <c r="A30" s="12">
        <v>7465</v>
      </c>
      <c r="B30" s="13" t="s">
        <v>43</v>
      </c>
      <c r="C30" s="13">
        <v>43437</v>
      </c>
      <c r="D30" s="5">
        <v>19</v>
      </c>
      <c r="E30" s="6" t="s">
        <v>56</v>
      </c>
      <c r="F30" s="5" t="s">
        <v>63</v>
      </c>
      <c r="G30" s="6" t="s">
        <v>62</v>
      </c>
      <c r="H30" s="5" t="str">
        <f>"000119"</f>
        <v>000119</v>
      </c>
      <c r="I30" s="4">
        <v>43142</v>
      </c>
      <c r="J30" s="5" t="str">
        <f>"000048"</f>
        <v>000048</v>
      </c>
      <c r="K30" s="4">
        <v>43145</v>
      </c>
      <c r="L30" s="5" t="str">
        <f>"000123"</f>
        <v>000123</v>
      </c>
      <c r="M30" s="4">
        <v>43145</v>
      </c>
      <c r="N30" s="5">
        <v>18</v>
      </c>
      <c r="O30" s="5" t="str">
        <f>"007546"</f>
        <v>007546</v>
      </c>
      <c r="P30" s="4">
        <v>43426</v>
      </c>
      <c r="Q30" s="7">
        <v>9.9406099999999995</v>
      </c>
      <c r="R30" s="7">
        <v>0.82448999999999995</v>
      </c>
      <c r="S30" s="7">
        <v>9.1161200000000004</v>
      </c>
      <c r="T30" s="5">
        <v>280</v>
      </c>
      <c r="U30" s="4">
        <v>43437</v>
      </c>
      <c r="V30" s="5">
        <v>8023330521</v>
      </c>
      <c r="W30" s="6" t="s">
        <v>41</v>
      </c>
      <c r="X30" s="5" t="s">
        <v>47</v>
      </c>
      <c r="Y30" s="6" t="s">
        <v>46</v>
      </c>
      <c r="Z30" s="5" t="s">
        <v>49</v>
      </c>
      <c r="AA30" s="6" t="s">
        <v>48</v>
      </c>
      <c r="AB30" s="7">
        <f>Q30/100</f>
        <v>9.9406099999999997E-2</v>
      </c>
      <c r="AD30" s="8"/>
      <c r="AF30" s="8"/>
      <c r="AG30" s="8"/>
    </row>
    <row r="31" spans="1:33" x14ac:dyDescent="0.2">
      <c r="A31" s="12">
        <v>7466</v>
      </c>
      <c r="B31" s="13" t="s">
        <v>43</v>
      </c>
      <c r="C31" s="13">
        <v>43437</v>
      </c>
      <c r="D31" s="5">
        <v>19</v>
      </c>
      <c r="E31" s="6" t="s">
        <v>56</v>
      </c>
      <c r="F31" s="5" t="s">
        <v>61</v>
      </c>
      <c r="G31" s="6" t="s">
        <v>60</v>
      </c>
      <c r="H31" s="5" t="str">
        <f>"000135"</f>
        <v>000135</v>
      </c>
      <c r="I31" s="4">
        <v>43153</v>
      </c>
      <c r="J31" s="5" t="str">
        <f>"000052"</f>
        <v>000052</v>
      </c>
      <c r="K31" s="4">
        <v>43153</v>
      </c>
      <c r="L31" s="5" t="str">
        <f>"000130"</f>
        <v>000130</v>
      </c>
      <c r="M31" s="4">
        <v>43153</v>
      </c>
      <c r="N31" s="5">
        <v>18</v>
      </c>
      <c r="O31" s="5" t="str">
        <f>"007548"</f>
        <v>007548</v>
      </c>
      <c r="P31" s="4">
        <v>43426</v>
      </c>
      <c r="Q31" s="7">
        <v>9.9397099999999998</v>
      </c>
      <c r="R31" s="7">
        <v>0.83374000000000004</v>
      </c>
      <c r="S31" s="7">
        <v>9.1059699999999992</v>
      </c>
      <c r="T31" s="5">
        <v>280</v>
      </c>
      <c r="U31" s="4">
        <v>43437</v>
      </c>
      <c r="V31" s="5">
        <v>8023330521</v>
      </c>
      <c r="W31" s="6" t="s">
        <v>41</v>
      </c>
      <c r="X31" s="5" t="s">
        <v>47</v>
      </c>
      <c r="Y31" s="6" t="s">
        <v>46</v>
      </c>
      <c r="Z31" s="5" t="s">
        <v>49</v>
      </c>
      <c r="AA31" s="6" t="s">
        <v>48</v>
      </c>
      <c r="AB31" s="7">
        <f>Q31/100</f>
        <v>9.9397100000000002E-2</v>
      </c>
      <c r="AD31" s="8"/>
      <c r="AF31" s="8"/>
      <c r="AG31" s="8"/>
    </row>
    <row r="32" spans="1:33" x14ac:dyDescent="0.2">
      <c r="A32" s="12">
        <v>7692</v>
      </c>
      <c r="B32" s="13" t="s">
        <v>43</v>
      </c>
      <c r="C32" s="13">
        <v>43448</v>
      </c>
      <c r="D32" s="5">
        <v>19</v>
      </c>
      <c r="E32" s="6" t="s">
        <v>56</v>
      </c>
      <c r="F32" s="5" t="s">
        <v>59</v>
      </c>
      <c r="G32" s="6" t="s">
        <v>58</v>
      </c>
      <c r="H32" s="5" t="str">
        <f>"000079"</f>
        <v>000079</v>
      </c>
      <c r="I32" s="4">
        <v>42521</v>
      </c>
      <c r="J32" s="5" t="str">
        <f>"000043"</f>
        <v>000043</v>
      </c>
      <c r="K32" s="4">
        <v>42551</v>
      </c>
      <c r="L32" s="5" t="str">
        <f>"000091"</f>
        <v>000091</v>
      </c>
      <c r="M32" s="4">
        <v>42551</v>
      </c>
      <c r="N32" s="5">
        <v>16</v>
      </c>
      <c r="O32" s="5" t="str">
        <f>"007836"</f>
        <v>007836</v>
      </c>
      <c r="P32" s="4">
        <v>43444</v>
      </c>
      <c r="Q32" s="7">
        <v>3.6167400000000001</v>
      </c>
      <c r="R32" s="7">
        <v>0.22062999999999999</v>
      </c>
      <c r="S32" s="7">
        <v>3.3961100000000002</v>
      </c>
      <c r="T32" s="5">
        <v>291</v>
      </c>
      <c r="U32" s="4">
        <v>43448</v>
      </c>
      <c r="V32" s="5">
        <v>8023330521</v>
      </c>
      <c r="W32" s="6" t="s">
        <v>57</v>
      </c>
      <c r="X32" s="5" t="s">
        <v>29</v>
      </c>
      <c r="Y32" s="6" t="s">
        <v>30</v>
      </c>
      <c r="Z32" s="5" t="s">
        <v>49</v>
      </c>
      <c r="AA32" s="6" t="s">
        <v>48</v>
      </c>
      <c r="AB32" s="7">
        <f>Q32/100</f>
        <v>3.6167400000000002E-2</v>
      </c>
      <c r="AD32" s="8"/>
      <c r="AF32" s="8"/>
      <c r="AG32" s="8"/>
    </row>
    <row r="33" spans="1:33" x14ac:dyDescent="0.2">
      <c r="A33" s="12">
        <v>7964</v>
      </c>
      <c r="B33" s="13" t="s">
        <v>43</v>
      </c>
      <c r="C33" s="13">
        <v>43455</v>
      </c>
      <c r="D33" s="5">
        <v>19</v>
      </c>
      <c r="E33" s="6" t="s">
        <v>56</v>
      </c>
      <c r="F33" s="5" t="s">
        <v>55</v>
      </c>
      <c r="G33" s="6" t="s">
        <v>54</v>
      </c>
      <c r="H33" s="5" t="str">
        <f>"100014"</f>
        <v>100014</v>
      </c>
      <c r="I33" s="4">
        <v>42462</v>
      </c>
      <c r="J33" s="5" t="str">
        <f>"000052"</f>
        <v>000052</v>
      </c>
      <c r="K33" s="4">
        <v>42916</v>
      </c>
      <c r="L33" s="5" t="str">
        <f>"000125"</f>
        <v>000125</v>
      </c>
      <c r="M33" s="4">
        <v>42916</v>
      </c>
      <c r="N33" s="5">
        <v>16</v>
      </c>
      <c r="O33" s="5" t="str">
        <f>"008102"</f>
        <v>008102</v>
      </c>
      <c r="P33" s="4">
        <v>43454</v>
      </c>
      <c r="Q33" s="7">
        <v>4.8335699999999999</v>
      </c>
      <c r="R33" s="7">
        <v>0.29651</v>
      </c>
      <c r="S33" s="7">
        <v>4.5370600000000003</v>
      </c>
      <c r="T33" s="5">
        <v>301</v>
      </c>
      <c r="U33" s="4">
        <v>43455</v>
      </c>
      <c r="V33" s="5">
        <v>8023330521</v>
      </c>
      <c r="W33" s="6" t="s">
        <v>53</v>
      </c>
      <c r="X33" s="5" t="s">
        <v>35</v>
      </c>
      <c r="Y33" s="6" t="s">
        <v>36</v>
      </c>
      <c r="Z33" s="5" t="s">
        <v>49</v>
      </c>
      <c r="AA33" s="6" t="s">
        <v>48</v>
      </c>
      <c r="AB33" s="7">
        <f>Q33/100</f>
        <v>4.8335700000000002E-2</v>
      </c>
      <c r="AD33" s="8"/>
      <c r="AF33" s="8"/>
      <c r="AG33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2019-01-14T10:19:54Z</dcterms:modified>
</cp:coreProperties>
</file>