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0" i="1" l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<sst xmlns="http://schemas.openxmlformats.org/spreadsheetml/2006/main" count="379" uniqueCount="138">
  <si>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</si>
  <si>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</si>
  <si>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</si>
  <si>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</si>
  <si>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</si>
  <si>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</si>
  <si>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</si>
  <si>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</si>
  <si>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</si>
  <si>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</si>
  <si>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</si>
  <si>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</si>
  <si>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</si>
  <si>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</si>
  <si>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</si>
  <si>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</si>
  <si>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</si>
  <si>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</si>
  <si>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</si>
  <si>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</si>
  <si>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</si>
  <si>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</si>
  <si>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</si>
  <si>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</si>
  <si>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</si>
  <si>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</si>
  <si>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</si>
  <si>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</si>
  <si>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</si>
  <si>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</si>
  <si>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</si>
  <si>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</si>
  <si>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</si>
  <si>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</si>
  <si>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</si>
  <si>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</si>
  <si>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</si>
  <si>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</si>
  <si>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18per - Works (Bhagyajyothi, Sooru / Neeru Yojane and General) (54 Lakhs / New Wards)</t>
  </si>
  <si>
    <t>P1878</t>
  </si>
  <si>
    <t>Water Supply New Areas</t>
  </si>
  <si>
    <t>P1802</t>
  </si>
  <si>
    <t>June</t>
  </si>
  <si>
    <t>P3158</t>
  </si>
  <si>
    <t>SIP Infrastructure Project works</t>
  </si>
  <si>
    <t>M/s KRIDL</t>
  </si>
  <si>
    <t>P3089</t>
  </si>
  <si>
    <t>Special Development works in 7 CMC and 1 TMC area in BBMP</t>
  </si>
  <si>
    <t>ddo439</t>
  </si>
  <si>
    <t xml:space="preserve"> Executive Engineer Electrical Division Bomanahalli Zone</t>
  </si>
  <si>
    <t>Sri B K Vinod Kumar</t>
  </si>
  <si>
    <t>N K MOHAN MURALI</t>
  </si>
  <si>
    <t>M/s Ramya Electricals</t>
  </si>
  <si>
    <t>Beguru</t>
  </si>
  <si>
    <t>venkatakrishna</t>
  </si>
  <si>
    <t>ddo443</t>
  </si>
  <si>
    <t xml:space="preserve"> Assistant Executive Engineer Begur Sub Division Bomanahalli Zone</t>
  </si>
  <si>
    <t>venkata krishna</t>
  </si>
  <si>
    <t>192-16-000004</t>
  </si>
  <si>
    <t>Maintenance of Borewell in Begur ward No 192 (POW 2015-16)</t>
  </si>
  <si>
    <t>JAGADISH N</t>
  </si>
  <si>
    <t>192-16-000010</t>
  </si>
  <si>
    <t>Improvements to roads at Kshathriya nagara near Beretena agrahara in Begur ward no 192 (POW 2015-16)</t>
  </si>
  <si>
    <t xml:space="preserve">Franics kishore kumar </t>
  </si>
  <si>
    <t>192-17-000032</t>
  </si>
  <si>
    <t>Improvements to roads from Bannerugatta road to Nobo Nagara in ward No 192 Begur</t>
  </si>
  <si>
    <t>192-16-000034</t>
  </si>
  <si>
    <t>Improvements to roads to roads at Ramanashree layout 2nd stage main road and cross roads in ward no 192</t>
  </si>
  <si>
    <t>Kempananjegowda</t>
  </si>
  <si>
    <t>192-17-000047</t>
  </si>
  <si>
    <t>Developmental Crematorium works in W N 192</t>
  </si>
  <si>
    <t>192-17-000048</t>
  </si>
  <si>
    <t>Construction and developments of toilets in W N 192</t>
  </si>
  <si>
    <t>192-17-000003</t>
  </si>
  <si>
    <t>Annual Maintenance of Borewells in ward No 192 Begur POW 2016-17</t>
  </si>
  <si>
    <t>Francis A</t>
  </si>
  <si>
    <t>192-16-000007</t>
  </si>
  <si>
    <t>Maintenance of Culverts and drians in ward No 192 (POW 2015-16)</t>
  </si>
  <si>
    <t>franics kishore kumar</t>
  </si>
  <si>
    <t>192-16-000008</t>
  </si>
  <si>
    <t>Improvements to roads at Overhead tank road in Begur ward No 192 (POW 2015-16)</t>
  </si>
  <si>
    <t>192-16-000011</t>
  </si>
  <si>
    <t>Improvements to roads at Chamundeshwari nagara in Begur ward no 192 (POW 2015-16)</t>
  </si>
  <si>
    <t>JAGADISH</t>
  </si>
  <si>
    <t>192-18-000003</t>
  </si>
  <si>
    <t>Improvements of roads and drains at Chikka Begur village of ward No 192 Begur</t>
  </si>
  <si>
    <t>192-17-000049</t>
  </si>
  <si>
    <t>Providing UGD lines in W N 192</t>
  </si>
  <si>
    <t>192-16-000003</t>
  </si>
  <si>
    <t>Filling of potholes in Begur ward No 192 (POW 2015-16)</t>
  </si>
  <si>
    <t>192-15-000007</t>
  </si>
  <si>
    <t>Maintenance of ward No 192 Begur</t>
  </si>
  <si>
    <t>192-15-000004</t>
  </si>
  <si>
    <t>Annual Maintenance of Sanitary in ward No 192 Begur</t>
  </si>
  <si>
    <t>192-16-000001</t>
  </si>
  <si>
    <t>Annual Operation and Maintenance of street lighting system in Begur Subhash Nagara vishwapriya Layout Bassapura and associated area of ward no-192 Begur Package B9A of Bommanahalli zone.</t>
  </si>
  <si>
    <t>192-16-000002</t>
  </si>
  <si>
    <t>Annual Operation and Maintenance of street lighting system in Doddakammanahalli Basvanapura Tejaswini nagar Chikkakammanahalli and associated area of ward no-192 Begur Package B9B of Bommanahalli zone.</t>
  </si>
  <si>
    <t>192-16-000033</t>
  </si>
  <si>
    <t>Improvements to roads to roads at Mico layout 2nd stage main roads and cross roads in ward no 192</t>
  </si>
  <si>
    <t>192-16-000029</t>
  </si>
  <si>
    <t>Improvements to roads and Drains at Lakshmi layout near Doddakammanahalli in ward no 192</t>
  </si>
  <si>
    <t>192-18-000008</t>
  </si>
  <si>
    <t>Improvements of roads and drains at Doddakammanahalli village of ward No 192 Begur</t>
  </si>
  <si>
    <t>192-18-000011</t>
  </si>
  <si>
    <t>Improvements of roads and drains at Basavanapura Colony (Koramara Beedi) of ward No 192 Begur</t>
  </si>
  <si>
    <t>192-18-000002</t>
  </si>
  <si>
    <t>Improvements of roads and drains at A K Colony, Begur village of ward No 192 Begur</t>
  </si>
  <si>
    <t>192-18-000004</t>
  </si>
  <si>
    <t>Improvements of roads and drains at Basavapura village of ward No 192 Begur</t>
  </si>
  <si>
    <t>192-17-000020</t>
  </si>
  <si>
    <t>Supplying drinking water through water tankersat Begur and various layout of Ward No 192 (Begur Subhash Nagara Chikka Begur Basapura Ellenahalli and Other Layout) (POW 2016-17 Water supply)</t>
  </si>
  <si>
    <t>October</t>
  </si>
  <si>
    <t>192-17-000042</t>
  </si>
  <si>
    <t xml:space="preserve">Improvements to cross roads of Vinayaka nagara  3rd cross road near  Doddakammanahalli in ward no 192 Begur </t>
  </si>
  <si>
    <t>KRIDL</t>
  </si>
  <si>
    <t>192-17-000043</t>
  </si>
  <si>
    <t xml:space="preserve">Improvements to cross roads of Vinayaka nagara (1st 2nd and 3rd cross) near Chikkathogure village in ward no 192 Begur </t>
  </si>
  <si>
    <t>192-17-000040</t>
  </si>
  <si>
    <t xml:space="preserve">Improvements to Road from Nice road bridge to Chikkathogore village in ward no 192 Begur </t>
  </si>
  <si>
    <t>192-17-000034</t>
  </si>
  <si>
    <t>Improvements to drainage system of 1st to 8th Cross roads at B K Residency in ward No 192 Begur</t>
  </si>
  <si>
    <t>192-17-000033</t>
  </si>
  <si>
    <t>Improvements to Akshya Nagara west roads in ward No 192 Begur</t>
  </si>
  <si>
    <t>192-17-000041</t>
  </si>
  <si>
    <t>Improvements to road and Drainage system at Nobo Nagara from Ganesha temple to SWD in ward no 192 Begur</t>
  </si>
  <si>
    <t>192-17-000063</t>
  </si>
  <si>
    <t>Comprehensive Developments of roads in Yelenahalli ward no 192</t>
  </si>
  <si>
    <t>M/s Sri Srinivasa Constructions India Pvt Ltd</t>
  </si>
  <si>
    <t>192-18-000023</t>
  </si>
  <si>
    <t>Providing street lights and maintenance  in ward no 192 Begur</t>
  </si>
  <si>
    <t xml:space="preserve">M/s. Executive Engineer </t>
  </si>
  <si>
    <t>P3290</t>
  </si>
  <si>
    <t>14th Finance Commission Works - Providing Street Lights and Maintenance</t>
  </si>
  <si>
    <t>November</t>
  </si>
  <si>
    <t>192-16-000031</t>
  </si>
  <si>
    <t>Improvements to roads Vinayaka Nagara to Tejaswini Nagara  in ward no 192</t>
  </si>
  <si>
    <t>Vijay Kumar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</si>
</sst>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/>
  </sheetViews>
  <sheetFormatPr defaultRowHeight="12.75" x14ac:dyDescent="0.2"/>
  <cols>
    <col min="1" max="1" width="5.42578125" style="8" bestFit="1" customWidth="1"/>
    <col min="2" max="2" width="9.140625" style="8"/>
    <col min="3" max="3" width="9.28515625" style="8" customWidth="1"/>
    <col min="4" max="4" width="9.140625" style="8"/>
    <col min="5" max="8" width="9.140625" style="9"/>
    <col min="9" max="9" width="15.5703125" style="8" bestFit="1" customWidth="1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854</v>
      </c>
      <c r="B2" s="12" t="s">
        <v>34</v>
      </c>
      <c r="C2" s="12">
        <v>43225</v>
      </c>
      <c r="D2" s="4">
        <v>192</v>
      </c>
      <c r="E2" s="5" t="s">
        <v>53</v>
      </c>
      <c r="F2" s="4" t="s">
        <v>58</v>
      </c>
      <c r="G2" s="5" t="s">
        <v>59</v>
      </c>
      <c r="H2" s="4" t="str">
        <f>"000241"</f>
        <v>000241</v>
      </c>
      <c r="I2" s="3">
        <v>42418</v>
      </c>
      <c r="J2" s="4" t="str">
        <f>"000157"</f>
        <v>000157</v>
      </c>
      <c r="K2" s="3">
        <v>42825</v>
      </c>
      <c r="L2" s="4" t="str">
        <f>"000292"</f>
        <v>000292</v>
      </c>
      <c r="M2" s="3">
        <v>42825</v>
      </c>
      <c r="N2" s="4">
        <v>16</v>
      </c>
      <c r="O2" s="4" t="str">
        <f>"001031"</f>
        <v>001031</v>
      </c>
      <c r="P2" s="3">
        <v>43223</v>
      </c>
      <c r="Q2" s="6">
        <v>14.685</v>
      </c>
      <c r="R2" s="6">
        <v>1.7972999999999999</v>
      </c>
      <c r="S2" s="6">
        <v>12.887700000000001</v>
      </c>
      <c r="T2" s="4">
        <v>38</v>
      </c>
      <c r="U2" s="3">
        <v>43225</v>
      </c>
      <c r="V2" s="4">
        <v>9342540302</v>
      </c>
      <c r="W2" s="5" t="s">
        <v>60</v>
      </c>
      <c r="X2" s="4" t="s">
        <v>29</v>
      </c>
      <c r="Y2" s="5" t="s">
        <v>30</v>
      </c>
      <c r="Z2" s="4" t="s">
        <v>55</v>
      </c>
      <c r="AA2" s="5" t="s">
        <v>56</v>
      </c>
      <c r="AB2" s="6">
        <v>0.14685000000000001</v>
      </c>
      <c r="AD2" s="7"/>
      <c r="AF2" s="7"/>
      <c r="AG2" s="7"/>
    </row>
    <row r="3" spans="1:33" x14ac:dyDescent="0.2">
      <c r="A3" s="11">
        <v>1267</v>
      </c>
      <c r="B3" s="12" t="s">
        <v>34</v>
      </c>
      <c r="C3" s="12">
        <v>43238</v>
      </c>
      <c r="D3" s="4">
        <v>192</v>
      </c>
      <c r="E3" s="5" t="s">
        <v>53</v>
      </c>
      <c r="F3" s="4" t="s">
        <v>61</v>
      </c>
      <c r="G3" s="5" t="s">
        <v>62</v>
      </c>
      <c r="H3" s="4" t="str">
        <f>"000234"</f>
        <v>000234</v>
      </c>
      <c r="I3" s="3">
        <v>42418</v>
      </c>
      <c r="J3" s="4" t="str">
        <f>"000046"</f>
        <v>000046</v>
      </c>
      <c r="K3" s="3">
        <v>42599</v>
      </c>
      <c r="L3" s="4" t="str">
        <f>"000102"</f>
        <v>000102</v>
      </c>
      <c r="M3" s="3">
        <v>42601</v>
      </c>
      <c r="N3" s="4">
        <v>16</v>
      </c>
      <c r="O3" s="4" t="str">
        <f>"001383"</f>
        <v>001383</v>
      </c>
      <c r="P3" s="3">
        <v>43236</v>
      </c>
      <c r="Q3" s="6">
        <v>9.7741000000000007</v>
      </c>
      <c r="R3" s="6">
        <v>1.3232999999999999</v>
      </c>
      <c r="S3" s="6">
        <v>8.4507999999999992</v>
      </c>
      <c r="T3" s="4">
        <v>52</v>
      </c>
      <c r="U3" s="3">
        <v>43238</v>
      </c>
      <c r="V3" s="4">
        <v>9611787247</v>
      </c>
      <c r="W3" s="5" t="s">
        <v>63</v>
      </c>
      <c r="X3" s="4" t="s">
        <v>29</v>
      </c>
      <c r="Y3" s="5" t="s">
        <v>30</v>
      </c>
      <c r="Z3" s="4" t="s">
        <v>55</v>
      </c>
      <c r="AA3" s="5" t="s">
        <v>56</v>
      </c>
      <c r="AB3" s="6">
        <v>9.7741000000000008E-2</v>
      </c>
      <c r="AD3" s="7"/>
      <c r="AF3" s="7"/>
      <c r="AG3" s="7"/>
    </row>
    <row r="4" spans="1:33" x14ac:dyDescent="0.2">
      <c r="A4" s="11">
        <v>1380</v>
      </c>
      <c r="B4" s="12" t="s">
        <v>34</v>
      </c>
      <c r="C4" s="12">
        <v>43241</v>
      </c>
      <c r="D4" s="4">
        <v>192</v>
      </c>
      <c r="E4" s="5" t="s">
        <v>53</v>
      </c>
      <c r="F4" s="4" t="s">
        <v>64</v>
      </c>
      <c r="G4" s="5" t="s">
        <v>65</v>
      </c>
      <c r="H4" s="4" t="str">
        <f>"000359"</f>
        <v>000359</v>
      </c>
      <c r="I4" s="3">
        <v>43143</v>
      </c>
      <c r="J4" s="4" t="str">
        <f>"000038"</f>
        <v>000038</v>
      </c>
      <c r="K4" s="3">
        <v>43176</v>
      </c>
      <c r="L4" s="4" t="str">
        <f>"000191"</f>
        <v>000191</v>
      </c>
      <c r="M4" s="3">
        <v>43190</v>
      </c>
      <c r="N4" s="4">
        <v>17</v>
      </c>
      <c r="O4" s="4" t="str">
        <f>"001373"</f>
        <v>001373</v>
      </c>
      <c r="P4" s="3">
        <v>43235</v>
      </c>
      <c r="Q4" s="6">
        <v>19.379000000000001</v>
      </c>
      <c r="R4" s="6">
        <v>0.72</v>
      </c>
      <c r="S4" s="6">
        <v>18.658999999999999</v>
      </c>
      <c r="T4" s="4">
        <v>55</v>
      </c>
      <c r="U4" s="3">
        <v>43241</v>
      </c>
      <c r="V4" s="4">
        <v>9845222227</v>
      </c>
      <c r="W4" s="5" t="s">
        <v>50</v>
      </c>
      <c r="X4" s="4" t="s">
        <v>43</v>
      </c>
      <c r="Y4" s="5" t="s">
        <v>44</v>
      </c>
      <c r="Z4" s="4" t="s">
        <v>55</v>
      </c>
      <c r="AA4" s="5" t="s">
        <v>56</v>
      </c>
      <c r="AB4" s="6">
        <v>0.19379000000000002</v>
      </c>
      <c r="AD4" s="7"/>
      <c r="AF4" s="7"/>
      <c r="AG4" s="7"/>
    </row>
    <row r="5" spans="1:33" x14ac:dyDescent="0.2">
      <c r="A5" s="11">
        <v>1932</v>
      </c>
      <c r="B5" s="12" t="s">
        <v>42</v>
      </c>
      <c r="C5" s="12">
        <v>43257</v>
      </c>
      <c r="D5" s="4">
        <v>192</v>
      </c>
      <c r="E5" s="5" t="s">
        <v>53</v>
      </c>
      <c r="F5" s="4" t="s">
        <v>66</v>
      </c>
      <c r="G5" s="5" t="s">
        <v>67</v>
      </c>
      <c r="H5" s="4" t="str">
        <f>"000105"</f>
        <v>000105</v>
      </c>
      <c r="I5" s="3">
        <v>42594</v>
      </c>
      <c r="J5" s="4" t="str">
        <f>"000057"</f>
        <v>000057</v>
      </c>
      <c r="K5" s="3">
        <v>42606</v>
      </c>
      <c r="L5" s="4" t="str">
        <f>"000138"</f>
        <v>000138</v>
      </c>
      <c r="M5" s="3">
        <v>42625</v>
      </c>
      <c r="N5" s="4">
        <v>16</v>
      </c>
      <c r="O5" s="4" t="str">
        <f>"002122"</f>
        <v>002122</v>
      </c>
      <c r="P5" s="3">
        <v>43253</v>
      </c>
      <c r="Q5" s="6">
        <v>23.707699999999999</v>
      </c>
      <c r="R5" s="6">
        <v>3.2683499999999999</v>
      </c>
      <c r="S5" s="6">
        <v>20.439350000000001</v>
      </c>
      <c r="T5" s="4">
        <v>71</v>
      </c>
      <c r="U5" s="3">
        <v>43257</v>
      </c>
      <c r="V5" s="4">
        <v>9900125654</v>
      </c>
      <c r="W5" s="5" t="s">
        <v>68</v>
      </c>
      <c r="X5" s="4" t="s">
        <v>46</v>
      </c>
      <c r="Y5" s="5" t="s">
        <v>47</v>
      </c>
      <c r="Z5" s="4" t="s">
        <v>55</v>
      </c>
      <c r="AA5" s="5" t="s">
        <v>56</v>
      </c>
      <c r="AB5" s="6">
        <v>0.23707699999999998</v>
      </c>
      <c r="AD5" s="7"/>
      <c r="AF5" s="7"/>
      <c r="AG5" s="7"/>
    </row>
    <row r="6" spans="1:33" x14ac:dyDescent="0.2">
      <c r="A6" s="11">
        <v>1933</v>
      </c>
      <c r="B6" s="12" t="s">
        <v>42</v>
      </c>
      <c r="C6" s="12">
        <v>43257</v>
      </c>
      <c r="D6" s="4">
        <v>192</v>
      </c>
      <c r="E6" s="5" t="s">
        <v>53</v>
      </c>
      <c r="F6" s="4" t="s">
        <v>69</v>
      </c>
      <c r="G6" s="5" t="s">
        <v>70</v>
      </c>
      <c r="H6" s="4" t="str">
        <f>"000364"</f>
        <v>000364</v>
      </c>
      <c r="I6" s="3">
        <v>43145</v>
      </c>
      <c r="J6" s="4" t="str">
        <f>"000002"</f>
        <v>000002</v>
      </c>
      <c r="K6" s="3">
        <v>43196</v>
      </c>
      <c r="L6" s="4" t="str">
        <f>"000036"</f>
        <v>000036</v>
      </c>
      <c r="M6" s="3">
        <v>43220</v>
      </c>
      <c r="N6" s="4">
        <v>17</v>
      </c>
      <c r="O6" s="4" t="str">
        <f>"002032"</f>
        <v>002032</v>
      </c>
      <c r="P6" s="3">
        <v>43249</v>
      </c>
      <c r="Q6" s="6">
        <v>74.649249999999995</v>
      </c>
      <c r="R6" s="6">
        <v>9.3666999999999998</v>
      </c>
      <c r="S6" s="6">
        <v>65.282550000000001</v>
      </c>
      <c r="T6" s="4">
        <v>72</v>
      </c>
      <c r="U6" s="3">
        <v>43257</v>
      </c>
      <c r="V6" s="4">
        <v>9845019972</v>
      </c>
      <c r="W6" s="5" t="s">
        <v>45</v>
      </c>
      <c r="X6" s="4" t="s">
        <v>36</v>
      </c>
      <c r="Y6" s="5" t="s">
        <v>37</v>
      </c>
      <c r="Z6" s="4" t="s">
        <v>55</v>
      </c>
      <c r="AA6" s="5" t="s">
        <v>56</v>
      </c>
      <c r="AB6" s="6">
        <v>0.7464925</v>
      </c>
      <c r="AD6" s="7"/>
      <c r="AF6" s="7"/>
      <c r="AG6" s="7"/>
    </row>
    <row r="7" spans="1:33" x14ac:dyDescent="0.2">
      <c r="A7" s="11">
        <v>1934</v>
      </c>
      <c r="B7" s="12" t="s">
        <v>42</v>
      </c>
      <c r="C7" s="12">
        <v>43257</v>
      </c>
      <c r="D7" s="4">
        <v>192</v>
      </c>
      <c r="E7" s="5" t="s">
        <v>53</v>
      </c>
      <c r="F7" s="4" t="s">
        <v>71</v>
      </c>
      <c r="G7" s="5" t="s">
        <v>72</v>
      </c>
      <c r="H7" s="4" t="str">
        <f>"000363"</f>
        <v>000363</v>
      </c>
      <c r="I7" s="3">
        <v>43145</v>
      </c>
      <c r="J7" s="4" t="str">
        <f>"000001"</f>
        <v>000001</v>
      </c>
      <c r="K7" s="3">
        <v>43193</v>
      </c>
      <c r="L7" s="4" t="str">
        <f>"000035"</f>
        <v>000035</v>
      </c>
      <c r="M7" s="3">
        <v>43220</v>
      </c>
      <c r="N7" s="4">
        <v>17</v>
      </c>
      <c r="O7" s="4" t="str">
        <f>"002033"</f>
        <v>002033</v>
      </c>
      <c r="P7" s="3">
        <v>43249</v>
      </c>
      <c r="Q7" s="6">
        <v>17.489000000000001</v>
      </c>
      <c r="R7" s="6">
        <v>2.1995</v>
      </c>
      <c r="S7" s="6">
        <v>15.2895</v>
      </c>
      <c r="T7" s="4">
        <v>72</v>
      </c>
      <c r="U7" s="3">
        <v>43257</v>
      </c>
      <c r="V7" s="4">
        <v>9845019972</v>
      </c>
      <c r="W7" s="5" t="s">
        <v>45</v>
      </c>
      <c r="X7" s="4" t="s">
        <v>36</v>
      </c>
      <c r="Y7" s="5" t="s">
        <v>37</v>
      </c>
      <c r="Z7" s="4" t="s">
        <v>55</v>
      </c>
      <c r="AA7" s="5" t="s">
        <v>56</v>
      </c>
      <c r="AB7" s="6">
        <v>0.17489000000000002</v>
      </c>
      <c r="AD7" s="7"/>
      <c r="AF7" s="7"/>
      <c r="AG7" s="7"/>
    </row>
    <row r="8" spans="1:33" x14ac:dyDescent="0.2">
      <c r="A8" s="11">
        <v>2068</v>
      </c>
      <c r="B8" s="12" t="s">
        <v>42</v>
      </c>
      <c r="C8" s="12">
        <v>43262</v>
      </c>
      <c r="D8" s="4">
        <v>192</v>
      </c>
      <c r="E8" s="5" t="s">
        <v>53</v>
      </c>
      <c r="F8" s="4" t="s">
        <v>73</v>
      </c>
      <c r="G8" s="5" t="s">
        <v>74</v>
      </c>
      <c r="H8" s="4" t="str">
        <f>"000228"</f>
        <v>000228</v>
      </c>
      <c r="I8" s="3">
        <v>42817</v>
      </c>
      <c r="J8" s="4" t="str">
        <f>"000027"</f>
        <v>000027</v>
      </c>
      <c r="K8" s="3">
        <v>43155</v>
      </c>
      <c r="L8" s="4" t="str">
        <f>"000081"</f>
        <v>000081</v>
      </c>
      <c r="M8" s="3">
        <v>43158</v>
      </c>
      <c r="N8" s="4">
        <v>17</v>
      </c>
      <c r="O8" s="4" t="str">
        <f>""</f>
        <v/>
      </c>
      <c r="P8" s="3"/>
      <c r="Q8" s="6">
        <v>10.844200000000001</v>
      </c>
      <c r="R8" s="6">
        <v>1.3248</v>
      </c>
      <c r="S8" s="6">
        <v>9.5193999999999992</v>
      </c>
      <c r="T8" s="4">
        <v>79</v>
      </c>
      <c r="U8" s="3">
        <v>43262</v>
      </c>
      <c r="V8" s="4">
        <v>9036718749</v>
      </c>
      <c r="W8" s="5" t="s">
        <v>75</v>
      </c>
      <c r="X8" s="4" t="s">
        <v>29</v>
      </c>
      <c r="Y8" s="5" t="s">
        <v>30</v>
      </c>
      <c r="Z8" s="4" t="s">
        <v>55</v>
      </c>
      <c r="AA8" s="5" t="s">
        <v>56</v>
      </c>
      <c r="AB8" s="6">
        <v>0.10844200000000001</v>
      </c>
      <c r="AD8" s="7"/>
      <c r="AF8" s="7"/>
      <c r="AG8" s="7"/>
    </row>
    <row r="9" spans="1:33" x14ac:dyDescent="0.2">
      <c r="A9" s="11">
        <v>2630</v>
      </c>
      <c r="B9" s="12" t="s">
        <v>42</v>
      </c>
      <c r="C9" s="12">
        <v>43274</v>
      </c>
      <c r="D9" s="4">
        <v>192</v>
      </c>
      <c r="E9" s="5" t="s">
        <v>53</v>
      </c>
      <c r="F9" s="4" t="s">
        <v>76</v>
      </c>
      <c r="G9" s="5" t="s">
        <v>77</v>
      </c>
      <c r="H9" s="4" t="str">
        <f>"000233"</f>
        <v>000233</v>
      </c>
      <c r="I9" s="3">
        <v>42418</v>
      </c>
      <c r="J9" s="4" t="str">
        <f>"000098"</f>
        <v>000098</v>
      </c>
      <c r="K9" s="3">
        <v>42648</v>
      </c>
      <c r="L9" s="4" t="str">
        <f>"000193"</f>
        <v>000193</v>
      </c>
      <c r="M9" s="3">
        <v>42671</v>
      </c>
      <c r="N9" s="4">
        <v>16</v>
      </c>
      <c r="O9" s="4" t="str">
        <f>"002838"</f>
        <v>002838</v>
      </c>
      <c r="P9" s="3">
        <v>43273</v>
      </c>
      <c r="Q9" s="6">
        <v>14.6439</v>
      </c>
      <c r="R9" s="6">
        <v>1.8783000000000001</v>
      </c>
      <c r="S9" s="6">
        <v>12.765599999999999</v>
      </c>
      <c r="T9" s="4">
        <v>99</v>
      </c>
      <c r="U9" s="3">
        <v>43274</v>
      </c>
      <c r="V9" s="4">
        <v>9611787247</v>
      </c>
      <c r="W9" s="5" t="s">
        <v>78</v>
      </c>
      <c r="X9" s="4" t="s">
        <v>29</v>
      </c>
      <c r="Y9" s="5" t="s">
        <v>30</v>
      </c>
      <c r="Z9" s="4" t="s">
        <v>55</v>
      </c>
      <c r="AA9" s="5" t="s">
        <v>56</v>
      </c>
      <c r="AB9" s="6">
        <v>0.14643900000000001</v>
      </c>
      <c r="AD9" s="7"/>
      <c r="AF9" s="7"/>
      <c r="AG9" s="7"/>
    </row>
    <row r="10" spans="1:33" x14ac:dyDescent="0.2">
      <c r="A10" s="11">
        <v>3352</v>
      </c>
      <c r="B10" s="12" t="s">
        <v>31</v>
      </c>
      <c r="C10" s="12">
        <v>43297</v>
      </c>
      <c r="D10" s="4">
        <v>192</v>
      </c>
      <c r="E10" s="5" t="s">
        <v>53</v>
      </c>
      <c r="F10" s="4" t="s">
        <v>79</v>
      </c>
      <c r="G10" s="5" t="s">
        <v>80</v>
      </c>
      <c r="H10" s="4" t="str">
        <f>"000240"</f>
        <v>000240</v>
      </c>
      <c r="I10" s="3">
        <v>42418</v>
      </c>
      <c r="J10" s="4" t="str">
        <f>"000072"</f>
        <v>000072</v>
      </c>
      <c r="K10" s="3">
        <v>42619</v>
      </c>
      <c r="L10" s="4" t="str">
        <f>"000186"</f>
        <v>000186</v>
      </c>
      <c r="M10" s="3">
        <v>42671</v>
      </c>
      <c r="N10" s="4">
        <v>16</v>
      </c>
      <c r="O10" s="4" t="str">
        <f>"003713"</f>
        <v>003713</v>
      </c>
      <c r="P10" s="3">
        <v>43293</v>
      </c>
      <c r="Q10" s="6">
        <v>19.7073</v>
      </c>
      <c r="R10" s="6">
        <v>2.8199000000000001</v>
      </c>
      <c r="S10" s="6">
        <v>16.8874</v>
      </c>
      <c r="T10" s="4">
        <v>125</v>
      </c>
      <c r="U10" s="3">
        <v>43297</v>
      </c>
      <c r="V10" s="4">
        <v>9342540302</v>
      </c>
      <c r="W10" s="5" t="s">
        <v>60</v>
      </c>
      <c r="X10" s="4" t="s">
        <v>29</v>
      </c>
      <c r="Y10" s="5" t="s">
        <v>30</v>
      </c>
      <c r="Z10" s="4" t="s">
        <v>55</v>
      </c>
      <c r="AA10" s="5" t="s">
        <v>56</v>
      </c>
      <c r="AB10" s="6">
        <v>0.197073</v>
      </c>
      <c r="AD10" s="7"/>
      <c r="AF10" s="7"/>
      <c r="AG10" s="7"/>
    </row>
    <row r="11" spans="1:33" x14ac:dyDescent="0.2">
      <c r="A11" s="11">
        <v>3353</v>
      </c>
      <c r="B11" s="12" t="s">
        <v>31</v>
      </c>
      <c r="C11" s="12">
        <v>43297</v>
      </c>
      <c r="D11" s="4">
        <v>192</v>
      </c>
      <c r="E11" s="5" t="s">
        <v>53</v>
      </c>
      <c r="F11" s="4" t="s">
        <v>81</v>
      </c>
      <c r="G11" s="5" t="s">
        <v>82</v>
      </c>
      <c r="H11" s="4" t="str">
        <f>"000239"</f>
        <v>000239</v>
      </c>
      <c r="I11" s="3">
        <v>42418</v>
      </c>
      <c r="J11" s="4" t="str">
        <f>"000071"</f>
        <v>000071</v>
      </c>
      <c r="K11" s="3">
        <v>42619</v>
      </c>
      <c r="L11" s="4" t="str">
        <f>"000187"</f>
        <v>000187</v>
      </c>
      <c r="M11" s="3">
        <v>42671</v>
      </c>
      <c r="N11" s="4">
        <v>16</v>
      </c>
      <c r="O11" s="4" t="str">
        <f>"003714"</f>
        <v>003714</v>
      </c>
      <c r="P11" s="3">
        <v>43293</v>
      </c>
      <c r="Q11" s="6">
        <v>9.8796900000000001</v>
      </c>
      <c r="R11" s="6">
        <v>1.3779999999999999</v>
      </c>
      <c r="S11" s="6">
        <v>8.50169</v>
      </c>
      <c r="T11" s="4">
        <v>125</v>
      </c>
      <c r="U11" s="3">
        <v>43297</v>
      </c>
      <c r="V11" s="4">
        <v>9342540302</v>
      </c>
      <c r="W11" s="5" t="s">
        <v>83</v>
      </c>
      <c r="X11" s="4" t="s">
        <v>29</v>
      </c>
      <c r="Y11" s="5" t="s">
        <v>30</v>
      </c>
      <c r="Z11" s="4" t="s">
        <v>55</v>
      </c>
      <c r="AA11" s="5" t="s">
        <v>56</v>
      </c>
      <c r="AB11" s="6">
        <v>9.8796900000000007E-2</v>
      </c>
      <c r="AD11" s="7"/>
      <c r="AF11" s="7"/>
      <c r="AG11" s="7"/>
    </row>
    <row r="12" spans="1:33" x14ac:dyDescent="0.2">
      <c r="A12" s="11">
        <v>3384</v>
      </c>
      <c r="B12" s="12" t="s">
        <v>31</v>
      </c>
      <c r="C12" s="12">
        <v>43298</v>
      </c>
      <c r="D12" s="4">
        <v>192</v>
      </c>
      <c r="E12" s="5" t="s">
        <v>53</v>
      </c>
      <c r="F12" s="4" t="s">
        <v>84</v>
      </c>
      <c r="G12" s="5" t="s">
        <v>85</v>
      </c>
      <c r="H12" s="4" t="str">
        <f>"000222"</f>
        <v>000222</v>
      </c>
      <c r="I12" s="3">
        <v>43124</v>
      </c>
      <c r="J12" s="4" t="str">
        <f>"000012"</f>
        <v>000012</v>
      </c>
      <c r="K12" s="3">
        <v>43215</v>
      </c>
      <c r="L12" s="4" t="str">
        <f>"000053"</f>
        <v>000053</v>
      </c>
      <c r="M12" s="3">
        <v>43237</v>
      </c>
      <c r="N12" s="4">
        <v>18</v>
      </c>
      <c r="O12" s="4" t="str">
        <f>"003322"</f>
        <v>003322</v>
      </c>
      <c r="P12" s="3">
        <v>43286</v>
      </c>
      <c r="Q12" s="6">
        <v>49.87</v>
      </c>
      <c r="R12" s="6">
        <v>7.3395000000000001</v>
      </c>
      <c r="S12" s="6">
        <v>42.530500000000004</v>
      </c>
      <c r="T12" s="4">
        <v>126</v>
      </c>
      <c r="U12" s="3">
        <v>43298</v>
      </c>
      <c r="V12" s="4">
        <v>9972795369</v>
      </c>
      <c r="W12" s="5" t="s">
        <v>45</v>
      </c>
      <c r="X12" s="4" t="s">
        <v>39</v>
      </c>
      <c r="Y12" s="5" t="s">
        <v>38</v>
      </c>
      <c r="Z12" s="4" t="s">
        <v>55</v>
      </c>
      <c r="AA12" s="5" t="s">
        <v>56</v>
      </c>
      <c r="AB12" s="6">
        <v>0.49869999999999998</v>
      </c>
      <c r="AD12" s="7"/>
      <c r="AF12" s="7"/>
      <c r="AG12" s="7"/>
    </row>
    <row r="13" spans="1:33" x14ac:dyDescent="0.2">
      <c r="A13" s="11">
        <v>3875</v>
      </c>
      <c r="B13" s="12" t="s">
        <v>31</v>
      </c>
      <c r="C13" s="12">
        <v>43304</v>
      </c>
      <c r="D13" s="4">
        <v>192</v>
      </c>
      <c r="E13" s="5" t="s">
        <v>53</v>
      </c>
      <c r="F13" s="4" t="s">
        <v>86</v>
      </c>
      <c r="G13" s="5" t="s">
        <v>87</v>
      </c>
      <c r="H13" s="4" t="str">
        <f>"000126"</f>
        <v>000126</v>
      </c>
      <c r="I13" s="3">
        <v>43076</v>
      </c>
      <c r="J13" s="4" t="str">
        <f>"000025"</f>
        <v>000025</v>
      </c>
      <c r="K13" s="3">
        <v>43249</v>
      </c>
      <c r="L13" s="4" t="str">
        <f>"000100"</f>
        <v>000100</v>
      </c>
      <c r="M13" s="3">
        <v>43250</v>
      </c>
      <c r="N13" s="4">
        <v>17</v>
      </c>
      <c r="O13" s="4" t="str">
        <f>"004069"</f>
        <v>004069</v>
      </c>
      <c r="P13" s="3">
        <v>43301</v>
      </c>
      <c r="Q13" s="6">
        <v>49.924999999999997</v>
      </c>
      <c r="R13" s="6">
        <v>6.1035000000000004</v>
      </c>
      <c r="S13" s="6">
        <v>43.8215</v>
      </c>
      <c r="T13" s="4">
        <v>137</v>
      </c>
      <c r="U13" s="3">
        <v>43304</v>
      </c>
      <c r="V13" s="4">
        <v>9036718749</v>
      </c>
      <c r="W13" s="5" t="s">
        <v>45</v>
      </c>
      <c r="X13" s="4" t="s">
        <v>36</v>
      </c>
      <c r="Y13" s="5" t="s">
        <v>37</v>
      </c>
      <c r="Z13" s="4" t="s">
        <v>55</v>
      </c>
      <c r="AA13" s="5" t="s">
        <v>56</v>
      </c>
      <c r="AB13" s="6">
        <v>0.49924999999999997</v>
      </c>
      <c r="AD13" s="7"/>
      <c r="AF13" s="7"/>
      <c r="AG13" s="7"/>
    </row>
    <row r="14" spans="1:33" x14ac:dyDescent="0.2">
      <c r="A14" s="11">
        <v>4033</v>
      </c>
      <c r="B14" s="12" t="s">
        <v>31</v>
      </c>
      <c r="C14" s="12">
        <v>43307</v>
      </c>
      <c r="D14" s="4">
        <v>192</v>
      </c>
      <c r="E14" s="5" t="s">
        <v>53</v>
      </c>
      <c r="F14" s="4" t="s">
        <v>88</v>
      </c>
      <c r="G14" s="5" t="s">
        <v>89</v>
      </c>
      <c r="H14" s="4" t="str">
        <f>"000251"</f>
        <v>000251</v>
      </c>
      <c r="I14" s="3">
        <v>42455</v>
      </c>
      <c r="J14" s="4" t="str">
        <f>"000026"</f>
        <v>000026</v>
      </c>
      <c r="K14" s="3">
        <v>42881</v>
      </c>
      <c r="L14" s="4" t="str">
        <f>"000063"</f>
        <v>000063</v>
      </c>
      <c r="M14" s="3">
        <v>42886</v>
      </c>
      <c r="N14" s="4">
        <v>16</v>
      </c>
      <c r="O14" s="4" t="str">
        <f>"004248"</f>
        <v>004248</v>
      </c>
      <c r="P14" s="3">
        <v>43305</v>
      </c>
      <c r="Q14" s="6">
        <v>19.198799999999999</v>
      </c>
      <c r="R14" s="6">
        <v>2.6859999999999999</v>
      </c>
      <c r="S14" s="6">
        <v>16.512799999999999</v>
      </c>
      <c r="T14" s="4">
        <v>142</v>
      </c>
      <c r="U14" s="3">
        <v>43307</v>
      </c>
      <c r="V14" s="4">
        <v>9141648915</v>
      </c>
      <c r="W14" s="5" t="s">
        <v>54</v>
      </c>
      <c r="X14" s="4" t="s">
        <v>29</v>
      </c>
      <c r="Y14" s="5" t="s">
        <v>30</v>
      </c>
      <c r="Z14" s="4" t="s">
        <v>55</v>
      </c>
      <c r="AA14" s="5" t="s">
        <v>56</v>
      </c>
      <c r="AB14" s="6">
        <v>0.19198799999999999</v>
      </c>
      <c r="AD14" s="7"/>
      <c r="AF14" s="7"/>
      <c r="AG14" s="7"/>
    </row>
    <row r="15" spans="1:33" x14ac:dyDescent="0.2">
      <c r="A15" s="11">
        <v>4034</v>
      </c>
      <c r="B15" s="12" t="s">
        <v>31</v>
      </c>
      <c r="C15" s="12">
        <v>43307</v>
      </c>
      <c r="D15" s="4">
        <v>192</v>
      </c>
      <c r="E15" s="5" t="s">
        <v>53</v>
      </c>
      <c r="F15" s="4" t="s">
        <v>90</v>
      </c>
      <c r="G15" s="5" t="s">
        <v>91</v>
      </c>
      <c r="H15" s="4" t="str">
        <f>"000295"</f>
        <v>000295</v>
      </c>
      <c r="I15" s="3">
        <v>42072</v>
      </c>
      <c r="J15" s="4" t="str">
        <f>"000030"</f>
        <v>000030</v>
      </c>
      <c r="K15" s="3">
        <v>42881</v>
      </c>
      <c r="L15" s="4" t="str">
        <f>"000064"</f>
        <v>000064</v>
      </c>
      <c r="M15" s="3">
        <v>42886</v>
      </c>
      <c r="N15" s="4">
        <v>15</v>
      </c>
      <c r="O15" s="4" t="str">
        <f>"004249"</f>
        <v>004249</v>
      </c>
      <c r="P15" s="3">
        <v>43305</v>
      </c>
      <c r="Q15" s="6">
        <v>15.6587</v>
      </c>
      <c r="R15" s="6">
        <v>2.1301999999999999</v>
      </c>
      <c r="S15" s="6">
        <v>13.528499999999999</v>
      </c>
      <c r="T15" s="4">
        <v>142</v>
      </c>
      <c r="U15" s="3">
        <v>43307</v>
      </c>
      <c r="V15" s="4">
        <v>9141648915</v>
      </c>
      <c r="W15" s="5" t="s">
        <v>57</v>
      </c>
      <c r="X15" s="4" t="s">
        <v>29</v>
      </c>
      <c r="Y15" s="5" t="s">
        <v>30</v>
      </c>
      <c r="Z15" s="4" t="s">
        <v>55</v>
      </c>
      <c r="AA15" s="5" t="s">
        <v>56</v>
      </c>
      <c r="AB15" s="6">
        <v>0.156587</v>
      </c>
      <c r="AD15" s="7"/>
      <c r="AF15" s="7"/>
      <c r="AG15" s="7"/>
    </row>
    <row r="16" spans="1:33" x14ac:dyDescent="0.2">
      <c r="A16" s="11">
        <v>4035</v>
      </c>
      <c r="B16" s="12" t="s">
        <v>31</v>
      </c>
      <c r="C16" s="12">
        <v>43307</v>
      </c>
      <c r="D16" s="4">
        <v>192</v>
      </c>
      <c r="E16" s="5" t="s">
        <v>53</v>
      </c>
      <c r="F16" s="4" t="s">
        <v>92</v>
      </c>
      <c r="G16" s="5" t="s">
        <v>93</v>
      </c>
      <c r="H16" s="4" t="str">
        <f>"00293a"</f>
        <v>00293a</v>
      </c>
      <c r="I16" s="3">
        <v>42072</v>
      </c>
      <c r="J16" s="4" t="str">
        <f>"000025"</f>
        <v>000025</v>
      </c>
      <c r="K16" s="3">
        <v>42881</v>
      </c>
      <c r="L16" s="4" t="str">
        <f>"000065"</f>
        <v>000065</v>
      </c>
      <c r="M16" s="3">
        <v>42886</v>
      </c>
      <c r="N16" s="4">
        <v>15</v>
      </c>
      <c r="O16" s="4" t="str">
        <f>"004250"</f>
        <v>004250</v>
      </c>
      <c r="P16" s="3">
        <v>43305</v>
      </c>
      <c r="Q16" s="6">
        <v>10.234500000000001</v>
      </c>
      <c r="R16" s="6">
        <v>1.1791</v>
      </c>
      <c r="S16" s="6">
        <v>9.0554000000000006</v>
      </c>
      <c r="T16" s="4">
        <v>142</v>
      </c>
      <c r="U16" s="3">
        <v>43307</v>
      </c>
      <c r="V16" s="4">
        <v>9141648915</v>
      </c>
      <c r="W16" s="5" t="s">
        <v>57</v>
      </c>
      <c r="X16" s="4" t="s">
        <v>29</v>
      </c>
      <c r="Y16" s="5" t="s">
        <v>30</v>
      </c>
      <c r="Z16" s="4" t="s">
        <v>55</v>
      </c>
      <c r="AA16" s="5" t="s">
        <v>56</v>
      </c>
      <c r="AB16" s="6">
        <v>0.10234500000000001</v>
      </c>
      <c r="AD16" s="7"/>
      <c r="AF16" s="7"/>
      <c r="AG16" s="7"/>
    </row>
    <row r="17" spans="1:33" x14ac:dyDescent="0.2">
      <c r="A17" s="11">
        <v>4187</v>
      </c>
      <c r="B17" s="12" t="s">
        <v>31</v>
      </c>
      <c r="C17" s="12">
        <v>43308</v>
      </c>
      <c r="D17" s="4">
        <v>192</v>
      </c>
      <c r="E17" s="5" t="s">
        <v>53</v>
      </c>
      <c r="F17" s="4" t="s">
        <v>94</v>
      </c>
      <c r="G17" s="5" t="s">
        <v>95</v>
      </c>
      <c r="H17" s="4" t="str">
        <f>"000012"</f>
        <v>000012</v>
      </c>
      <c r="I17" s="3">
        <v>42931</v>
      </c>
      <c r="J17" s="4" t="str">
        <f>"000077"</f>
        <v>000077</v>
      </c>
      <c r="K17" s="3">
        <v>43158</v>
      </c>
      <c r="L17" s="4" t="str">
        <f>"000083"</f>
        <v>000083</v>
      </c>
      <c r="M17" s="3">
        <v>43181</v>
      </c>
      <c r="N17" s="4">
        <v>16</v>
      </c>
      <c r="O17" s="4" t="str">
        <f>"004429"</f>
        <v>004429</v>
      </c>
      <c r="P17" s="3">
        <v>43307</v>
      </c>
      <c r="Q17" s="6">
        <v>6.4115500000000001</v>
      </c>
      <c r="R17" s="6">
        <v>0.94120000000000004</v>
      </c>
      <c r="S17" s="6">
        <v>5.4703499999999998</v>
      </c>
      <c r="T17" s="4">
        <v>146</v>
      </c>
      <c r="U17" s="3">
        <v>43308</v>
      </c>
      <c r="V17" s="4">
        <v>9448522800</v>
      </c>
      <c r="W17" s="5" t="s">
        <v>52</v>
      </c>
      <c r="X17" s="4" t="s">
        <v>32</v>
      </c>
      <c r="Y17" s="5" t="s">
        <v>33</v>
      </c>
      <c r="Z17" s="4" t="s">
        <v>48</v>
      </c>
      <c r="AA17" s="5" t="s">
        <v>49</v>
      </c>
      <c r="AB17" s="6">
        <v>6.4115500000000006E-2</v>
      </c>
      <c r="AD17" s="7"/>
      <c r="AF17" s="7"/>
      <c r="AG17" s="7"/>
    </row>
    <row r="18" spans="1:33" x14ac:dyDescent="0.2">
      <c r="A18" s="11">
        <v>4616</v>
      </c>
      <c r="B18" s="12" t="s">
        <v>28</v>
      </c>
      <c r="C18" s="12">
        <v>43318</v>
      </c>
      <c r="D18" s="4">
        <v>192</v>
      </c>
      <c r="E18" s="5" t="s">
        <v>53</v>
      </c>
      <c r="F18" s="4" t="s">
        <v>96</v>
      </c>
      <c r="G18" s="5" t="s">
        <v>97</v>
      </c>
      <c r="H18" s="4" t="str">
        <f>"000013"</f>
        <v>000013</v>
      </c>
      <c r="I18" s="3">
        <v>42931</v>
      </c>
      <c r="J18" s="4" t="str">
        <f>"000078"</f>
        <v>000078</v>
      </c>
      <c r="K18" s="3">
        <v>43158</v>
      </c>
      <c r="L18" s="4" t="str">
        <f>"000084"</f>
        <v>000084</v>
      </c>
      <c r="M18" s="3">
        <v>43181</v>
      </c>
      <c r="N18" s="4">
        <v>16</v>
      </c>
      <c r="O18" s="4" t="str">
        <f>"004818"</f>
        <v>004818</v>
      </c>
      <c r="P18" s="3">
        <v>43315</v>
      </c>
      <c r="Q18" s="6">
        <v>7.2353500000000004</v>
      </c>
      <c r="R18" s="6">
        <v>1.0278</v>
      </c>
      <c r="S18" s="6">
        <v>6.2075500000000003</v>
      </c>
      <c r="T18" s="4">
        <v>157</v>
      </c>
      <c r="U18" s="3">
        <v>43318</v>
      </c>
      <c r="V18" s="4">
        <v>9448522800</v>
      </c>
      <c r="W18" s="5" t="s">
        <v>52</v>
      </c>
      <c r="X18" s="4" t="s">
        <v>32</v>
      </c>
      <c r="Y18" s="5" t="s">
        <v>33</v>
      </c>
      <c r="Z18" s="4" t="s">
        <v>48</v>
      </c>
      <c r="AA18" s="5" t="s">
        <v>49</v>
      </c>
      <c r="AB18" s="6">
        <v>7.2353500000000001E-2</v>
      </c>
      <c r="AD18" s="7"/>
      <c r="AF18" s="7"/>
      <c r="AG18" s="7"/>
    </row>
    <row r="19" spans="1:33" x14ac:dyDescent="0.2">
      <c r="A19" s="11">
        <v>4617</v>
      </c>
      <c r="B19" s="12" t="s">
        <v>28</v>
      </c>
      <c r="C19" s="12">
        <v>43318</v>
      </c>
      <c r="D19" s="4">
        <v>192</v>
      </c>
      <c r="E19" s="5" t="s">
        <v>53</v>
      </c>
      <c r="F19" s="4" t="s">
        <v>98</v>
      </c>
      <c r="G19" s="5" t="s">
        <v>99</v>
      </c>
      <c r="H19" s="4" t="str">
        <f>"000093"</f>
        <v>000093</v>
      </c>
      <c r="I19" s="3">
        <v>42531</v>
      </c>
      <c r="J19" s="4" t="str">
        <f>"000141"</f>
        <v>000141</v>
      </c>
      <c r="K19" s="3">
        <v>42781</v>
      </c>
      <c r="L19" s="4" t="str">
        <f>"000275"</f>
        <v>000275</v>
      </c>
      <c r="M19" s="3">
        <v>42794</v>
      </c>
      <c r="N19" s="4">
        <v>16</v>
      </c>
      <c r="O19" s="4" t="str">
        <f>"004719"</f>
        <v>004719</v>
      </c>
      <c r="P19" s="3">
        <v>43314</v>
      </c>
      <c r="Q19" s="6">
        <v>42.085999999999999</v>
      </c>
      <c r="R19" s="6">
        <v>6.2324000000000002</v>
      </c>
      <c r="S19" s="6">
        <v>35.8536</v>
      </c>
      <c r="T19" s="4">
        <v>159</v>
      </c>
      <c r="U19" s="3">
        <v>43318</v>
      </c>
      <c r="V19" s="4">
        <v>9845154892</v>
      </c>
      <c r="W19" s="5" t="s">
        <v>51</v>
      </c>
      <c r="X19" s="4" t="s">
        <v>46</v>
      </c>
      <c r="Y19" s="5" t="s">
        <v>47</v>
      </c>
      <c r="Z19" s="4" t="s">
        <v>55</v>
      </c>
      <c r="AA19" s="5" t="s">
        <v>56</v>
      </c>
      <c r="AB19" s="6">
        <v>0.42086000000000001</v>
      </c>
      <c r="AD19" s="7"/>
      <c r="AF19" s="7"/>
      <c r="AG19" s="7"/>
    </row>
    <row r="20" spans="1:33" x14ac:dyDescent="0.2">
      <c r="A20" s="11">
        <v>4618</v>
      </c>
      <c r="B20" s="12" t="s">
        <v>28</v>
      </c>
      <c r="C20" s="12">
        <v>43318</v>
      </c>
      <c r="D20" s="4">
        <v>192</v>
      </c>
      <c r="E20" s="5" t="s">
        <v>53</v>
      </c>
      <c r="F20" s="4" t="s">
        <v>100</v>
      </c>
      <c r="G20" s="5" t="s">
        <v>101</v>
      </c>
      <c r="H20" s="4" t="str">
        <f>"000070"</f>
        <v>000070</v>
      </c>
      <c r="I20" s="3">
        <v>42547</v>
      </c>
      <c r="J20" s="4" t="str">
        <f>"000142"</f>
        <v>000142</v>
      </c>
      <c r="K20" s="3">
        <v>42781</v>
      </c>
      <c r="L20" s="4" t="str">
        <f>"000276"</f>
        <v>000276</v>
      </c>
      <c r="M20" s="3">
        <v>42794</v>
      </c>
      <c r="N20" s="4">
        <v>16</v>
      </c>
      <c r="O20" s="4" t="str">
        <f>"004720"</f>
        <v>004720</v>
      </c>
      <c r="P20" s="3">
        <v>43314</v>
      </c>
      <c r="Q20" s="6">
        <v>37.96</v>
      </c>
      <c r="R20" s="6">
        <v>5.6093999999999999</v>
      </c>
      <c r="S20" s="6">
        <v>32.3506</v>
      </c>
      <c r="T20" s="4">
        <v>159</v>
      </c>
      <c r="U20" s="3">
        <v>43318</v>
      </c>
      <c r="V20" s="4">
        <v>9845154892</v>
      </c>
      <c r="W20" s="5" t="s">
        <v>51</v>
      </c>
      <c r="X20" s="4" t="s">
        <v>46</v>
      </c>
      <c r="Y20" s="5" t="s">
        <v>47</v>
      </c>
      <c r="Z20" s="4" t="s">
        <v>55</v>
      </c>
      <c r="AA20" s="5" t="s">
        <v>56</v>
      </c>
      <c r="AB20" s="6">
        <v>0.37959999999999999</v>
      </c>
      <c r="AD20" s="7"/>
      <c r="AF20" s="7"/>
      <c r="AG20" s="7"/>
    </row>
    <row r="21" spans="1:33" x14ac:dyDescent="0.2">
      <c r="A21" s="11">
        <v>4695</v>
      </c>
      <c r="B21" s="12" t="s">
        <v>28</v>
      </c>
      <c r="C21" s="12">
        <v>43325</v>
      </c>
      <c r="D21" s="4">
        <v>192</v>
      </c>
      <c r="E21" s="5" t="s">
        <v>53</v>
      </c>
      <c r="F21" s="4" t="s">
        <v>102</v>
      </c>
      <c r="G21" s="5" t="s">
        <v>103</v>
      </c>
      <c r="H21" s="4" t="str">
        <f>"000424"</f>
        <v>000424</v>
      </c>
      <c r="I21" s="3">
        <v>43168</v>
      </c>
      <c r="J21" s="4" t="str">
        <f>"000023"</f>
        <v>000023</v>
      </c>
      <c r="K21" s="3">
        <v>43249</v>
      </c>
      <c r="L21" s="4" t="str">
        <f>"000102"</f>
        <v>000102</v>
      </c>
      <c r="M21" s="3">
        <v>43250</v>
      </c>
      <c r="N21" s="4">
        <v>18</v>
      </c>
      <c r="O21" s="4" t="str">
        <f>"004288"</f>
        <v>004288</v>
      </c>
      <c r="P21" s="3">
        <v>43306</v>
      </c>
      <c r="Q21" s="6">
        <v>74.927999999999997</v>
      </c>
      <c r="R21" s="6">
        <v>10.743600000000001</v>
      </c>
      <c r="S21" s="6">
        <v>64.184399999999997</v>
      </c>
      <c r="T21" s="4">
        <v>166</v>
      </c>
      <c r="U21" s="3">
        <v>43325</v>
      </c>
      <c r="V21" s="4">
        <v>9141667771</v>
      </c>
      <c r="W21" s="5" t="s">
        <v>45</v>
      </c>
      <c r="X21" s="4" t="s">
        <v>39</v>
      </c>
      <c r="Y21" s="5" t="s">
        <v>38</v>
      </c>
      <c r="Z21" s="4" t="s">
        <v>55</v>
      </c>
      <c r="AA21" s="5" t="s">
        <v>56</v>
      </c>
      <c r="AB21" s="6">
        <v>0.74927999999999995</v>
      </c>
      <c r="AD21" s="7"/>
      <c r="AF21" s="7"/>
      <c r="AG21" s="7"/>
    </row>
    <row r="22" spans="1:33" x14ac:dyDescent="0.2">
      <c r="A22" s="11">
        <v>4696</v>
      </c>
      <c r="B22" s="12" t="s">
        <v>28</v>
      </c>
      <c r="C22" s="12">
        <v>43325</v>
      </c>
      <c r="D22" s="4">
        <v>192</v>
      </c>
      <c r="E22" s="5" t="s">
        <v>53</v>
      </c>
      <c r="F22" s="4" t="s">
        <v>104</v>
      </c>
      <c r="G22" s="5" t="s">
        <v>105</v>
      </c>
      <c r="H22" s="4" t="str">
        <f>"000223"</f>
        <v>000223</v>
      </c>
      <c r="I22" s="3">
        <v>43124</v>
      </c>
      <c r="J22" s="4" t="str">
        <f>"000024"</f>
        <v>000024</v>
      </c>
      <c r="K22" s="3">
        <v>43249</v>
      </c>
      <c r="L22" s="4" t="str">
        <f>"000103"</f>
        <v>000103</v>
      </c>
      <c r="M22" s="3">
        <v>43250</v>
      </c>
      <c r="N22" s="4">
        <v>18</v>
      </c>
      <c r="O22" s="4" t="str">
        <f>"004289"</f>
        <v>004289</v>
      </c>
      <c r="P22" s="3">
        <v>43306</v>
      </c>
      <c r="Q22" s="6">
        <v>49.976999999999997</v>
      </c>
      <c r="R22" s="6">
        <v>7.2484000000000002</v>
      </c>
      <c r="S22" s="6">
        <v>42.7286</v>
      </c>
      <c r="T22" s="4">
        <v>166</v>
      </c>
      <c r="U22" s="3">
        <v>43325</v>
      </c>
      <c r="V22" s="4">
        <v>9113949787</v>
      </c>
      <c r="W22" s="5" t="s">
        <v>45</v>
      </c>
      <c r="X22" s="4" t="s">
        <v>39</v>
      </c>
      <c r="Y22" s="5" t="s">
        <v>38</v>
      </c>
      <c r="Z22" s="4" t="s">
        <v>55</v>
      </c>
      <c r="AA22" s="5" t="s">
        <v>56</v>
      </c>
      <c r="AB22" s="6">
        <v>0.49976999999999999</v>
      </c>
      <c r="AD22" s="7"/>
      <c r="AF22" s="7"/>
      <c r="AG22" s="7"/>
    </row>
    <row r="23" spans="1:33" x14ac:dyDescent="0.2">
      <c r="A23" s="11">
        <v>5116</v>
      </c>
      <c r="B23" s="12" t="s">
        <v>28</v>
      </c>
      <c r="C23" s="12">
        <v>43337</v>
      </c>
      <c r="D23" s="4">
        <v>192</v>
      </c>
      <c r="E23" s="5" t="s">
        <v>53</v>
      </c>
      <c r="F23" s="4" t="s">
        <v>106</v>
      </c>
      <c r="G23" s="5" t="s">
        <v>107</v>
      </c>
      <c r="H23" s="4" t="str">
        <f>"000381"</f>
        <v>000381</v>
      </c>
      <c r="I23" s="3">
        <v>43162</v>
      </c>
      <c r="J23" s="4" t="str">
        <f>"000035"</f>
        <v>000035</v>
      </c>
      <c r="K23" s="3">
        <v>43300</v>
      </c>
      <c r="L23" s="4" t="str">
        <f>"000180"</f>
        <v>000180</v>
      </c>
      <c r="M23" s="3">
        <v>43307</v>
      </c>
      <c r="N23" s="4">
        <v>18</v>
      </c>
      <c r="O23" s="4" t="str">
        <f>"005240"</f>
        <v>005240</v>
      </c>
      <c r="P23" s="3">
        <v>43326</v>
      </c>
      <c r="Q23" s="6">
        <v>55.24</v>
      </c>
      <c r="R23" s="6">
        <v>7.9828000000000001</v>
      </c>
      <c r="S23" s="6">
        <v>47.257199999999997</v>
      </c>
      <c r="T23" s="4">
        <v>181</v>
      </c>
      <c r="U23" s="3">
        <v>43337</v>
      </c>
      <c r="V23" s="4">
        <v>9481185588</v>
      </c>
      <c r="W23" s="5" t="s">
        <v>45</v>
      </c>
      <c r="X23" s="4" t="s">
        <v>39</v>
      </c>
      <c r="Y23" s="5" t="s">
        <v>38</v>
      </c>
      <c r="Z23" s="4" t="s">
        <v>55</v>
      </c>
      <c r="AA23" s="5" t="s">
        <v>56</v>
      </c>
      <c r="AB23" s="6">
        <v>0.5524</v>
      </c>
      <c r="AD23" s="7"/>
      <c r="AF23" s="7"/>
      <c r="AG23" s="7"/>
    </row>
    <row r="24" spans="1:33" x14ac:dyDescent="0.2">
      <c r="A24" s="11">
        <v>5117</v>
      </c>
      <c r="B24" s="12" t="s">
        <v>28</v>
      </c>
      <c r="C24" s="12">
        <v>43337</v>
      </c>
      <c r="D24" s="4">
        <v>192</v>
      </c>
      <c r="E24" s="5" t="s">
        <v>53</v>
      </c>
      <c r="F24" s="4" t="s">
        <v>108</v>
      </c>
      <c r="G24" s="5" t="s">
        <v>109</v>
      </c>
      <c r="H24" s="4" t="str">
        <f>"000224"</f>
        <v>000224</v>
      </c>
      <c r="I24" s="3">
        <v>43124</v>
      </c>
      <c r="J24" s="4" t="str">
        <f>"000036"</f>
        <v>000036</v>
      </c>
      <c r="K24" s="3">
        <v>43301</v>
      </c>
      <c r="L24" s="4" t="str">
        <f>"000182"</f>
        <v>000182</v>
      </c>
      <c r="M24" s="3">
        <v>43308</v>
      </c>
      <c r="N24" s="4">
        <v>18</v>
      </c>
      <c r="O24" s="4" t="str">
        <f>"005241"</f>
        <v>005241</v>
      </c>
      <c r="P24" s="3">
        <v>43326</v>
      </c>
      <c r="Q24" s="6">
        <v>49.92</v>
      </c>
      <c r="R24" s="6">
        <v>7.274</v>
      </c>
      <c r="S24" s="6">
        <v>42.646000000000001</v>
      </c>
      <c r="T24" s="4">
        <v>181</v>
      </c>
      <c r="U24" s="3">
        <v>43337</v>
      </c>
      <c r="V24" s="4">
        <v>9900125654</v>
      </c>
      <c r="W24" s="5" t="s">
        <v>45</v>
      </c>
      <c r="X24" s="4" t="s">
        <v>39</v>
      </c>
      <c r="Y24" s="5" t="s">
        <v>38</v>
      </c>
      <c r="Z24" s="4" t="s">
        <v>55</v>
      </c>
      <c r="AA24" s="5" t="s">
        <v>56</v>
      </c>
      <c r="AB24" s="6">
        <v>0.49920000000000003</v>
      </c>
      <c r="AD24" s="7"/>
      <c r="AF24" s="7"/>
      <c r="AG24" s="7"/>
    </row>
    <row r="25" spans="1:33" x14ac:dyDescent="0.2">
      <c r="A25" s="11">
        <v>5764</v>
      </c>
      <c r="B25" s="12" t="s">
        <v>35</v>
      </c>
      <c r="C25" s="12">
        <v>43370</v>
      </c>
      <c r="D25" s="4">
        <v>192</v>
      </c>
      <c r="E25" s="5" t="s">
        <v>53</v>
      </c>
      <c r="F25" s="4" t="s">
        <v>110</v>
      </c>
      <c r="G25" s="5" t="s">
        <v>111</v>
      </c>
      <c r="H25" s="4" t="str">
        <f>"0000a8"</f>
        <v>0000a8</v>
      </c>
      <c r="I25" s="3">
        <v>42831</v>
      </c>
      <c r="J25" s="4" t="str">
        <f>"000005"</f>
        <v>000005</v>
      </c>
      <c r="K25" s="3">
        <v>43060</v>
      </c>
      <c r="L25" s="4" t="str">
        <f>"000010"</f>
        <v>000010</v>
      </c>
      <c r="M25" s="3">
        <v>43098</v>
      </c>
      <c r="N25" s="4">
        <v>17</v>
      </c>
      <c r="O25" s="4" t="str">
        <f>"005964"</f>
        <v>005964</v>
      </c>
      <c r="P25" s="3">
        <v>43368</v>
      </c>
      <c r="Q25" s="6">
        <v>26.2</v>
      </c>
      <c r="R25" s="6">
        <v>2.8252000000000002</v>
      </c>
      <c r="S25" s="6">
        <v>23.3748</v>
      </c>
      <c r="T25" s="4">
        <v>218</v>
      </c>
      <c r="U25" s="3">
        <v>43370</v>
      </c>
      <c r="V25" s="4">
        <v>9036718749</v>
      </c>
      <c r="W25" s="5" t="s">
        <v>75</v>
      </c>
      <c r="X25" s="4" t="s">
        <v>41</v>
      </c>
      <c r="Y25" s="5" t="s">
        <v>40</v>
      </c>
      <c r="Z25" s="4" t="s">
        <v>55</v>
      </c>
      <c r="AA25" s="5" t="s">
        <v>56</v>
      </c>
      <c r="AB25" s="6">
        <f t="shared" ref="AB25:AB40" si="0">Q25/100</f>
        <v>0.26200000000000001</v>
      </c>
      <c r="AD25" s="7"/>
      <c r="AF25" s="7"/>
      <c r="AG25" s="7"/>
    </row>
    <row r="26" spans="1:33" x14ac:dyDescent="0.2">
      <c r="A26" s="11">
        <v>6339</v>
      </c>
      <c r="B26" s="12" t="s">
        <v>112</v>
      </c>
      <c r="C26" s="12">
        <v>43385</v>
      </c>
      <c r="D26" s="4">
        <v>192</v>
      </c>
      <c r="E26" s="5" t="s">
        <v>53</v>
      </c>
      <c r="F26" s="4" t="s">
        <v>113</v>
      </c>
      <c r="G26" s="5" t="s">
        <v>114</v>
      </c>
      <c r="H26" s="4" t="str">
        <f>"00a104"</f>
        <v>00a104</v>
      </c>
      <c r="I26" s="3">
        <v>42871</v>
      </c>
      <c r="J26" s="4" t="str">
        <f>"000058"</f>
        <v>000058</v>
      </c>
      <c r="K26" s="3">
        <v>43190</v>
      </c>
      <c r="L26" s="4" t="str">
        <f>"000209"</f>
        <v>000209</v>
      </c>
      <c r="M26" s="3">
        <v>43190</v>
      </c>
      <c r="N26" s="4">
        <v>17</v>
      </c>
      <c r="O26" s="4" t="str">
        <f>"006134"</f>
        <v>006134</v>
      </c>
      <c r="P26" s="3">
        <v>43377</v>
      </c>
      <c r="Q26" s="6">
        <v>14.885999999999999</v>
      </c>
      <c r="R26" s="6">
        <v>1.9273</v>
      </c>
      <c r="S26" s="6">
        <v>12.9587</v>
      </c>
      <c r="T26" s="4">
        <v>227</v>
      </c>
      <c r="U26" s="3">
        <v>43385</v>
      </c>
      <c r="V26" s="4">
        <v>9900007121</v>
      </c>
      <c r="W26" s="5" t="s">
        <v>115</v>
      </c>
      <c r="X26" s="4" t="s">
        <v>46</v>
      </c>
      <c r="Y26" s="5" t="s">
        <v>47</v>
      </c>
      <c r="Z26" s="4" t="s">
        <v>55</v>
      </c>
      <c r="AA26" s="5" t="s">
        <v>56</v>
      </c>
      <c r="AB26" s="6">
        <f t="shared" si="0"/>
        <v>0.14885999999999999</v>
      </c>
      <c r="AD26" s="7"/>
      <c r="AF26" s="7"/>
      <c r="AG26" s="7"/>
    </row>
    <row r="27" spans="1:33" x14ac:dyDescent="0.2">
      <c r="A27" s="11">
        <v>6340</v>
      </c>
      <c r="B27" s="12" t="s">
        <v>112</v>
      </c>
      <c r="C27" s="12">
        <v>43385</v>
      </c>
      <c r="D27" s="4">
        <v>192</v>
      </c>
      <c r="E27" s="5" t="s">
        <v>53</v>
      </c>
      <c r="F27" s="4" t="s">
        <v>116</v>
      </c>
      <c r="G27" s="5" t="s">
        <v>117</v>
      </c>
      <c r="H27" s="4" t="str">
        <f>"00a105"</f>
        <v>00a105</v>
      </c>
      <c r="I27" s="3">
        <v>42871</v>
      </c>
      <c r="J27" s="4" t="str">
        <f>"000060"</f>
        <v>000060</v>
      </c>
      <c r="K27" s="3">
        <v>43190</v>
      </c>
      <c r="L27" s="4" t="str">
        <f>"000211"</f>
        <v>000211</v>
      </c>
      <c r="M27" s="3">
        <v>43190</v>
      </c>
      <c r="N27" s="4">
        <v>17</v>
      </c>
      <c r="O27" s="4" t="str">
        <f>"006135"</f>
        <v>006135</v>
      </c>
      <c r="P27" s="3">
        <v>43377</v>
      </c>
      <c r="Q27" s="6">
        <v>19.965</v>
      </c>
      <c r="R27" s="6">
        <v>2.5548000000000002</v>
      </c>
      <c r="S27" s="6">
        <v>17.4102</v>
      </c>
      <c r="T27" s="4">
        <v>227</v>
      </c>
      <c r="U27" s="3">
        <v>43385</v>
      </c>
      <c r="V27" s="4">
        <v>9900007121</v>
      </c>
      <c r="W27" s="5" t="s">
        <v>115</v>
      </c>
      <c r="X27" s="4" t="s">
        <v>46</v>
      </c>
      <c r="Y27" s="5" t="s">
        <v>47</v>
      </c>
      <c r="Z27" s="4" t="s">
        <v>55</v>
      </c>
      <c r="AA27" s="5" t="s">
        <v>56</v>
      </c>
      <c r="AB27" s="6">
        <f t="shared" si="0"/>
        <v>0.19964999999999999</v>
      </c>
      <c r="AD27" s="7"/>
      <c r="AF27" s="7"/>
      <c r="AG27" s="7"/>
    </row>
    <row r="28" spans="1:33" x14ac:dyDescent="0.2">
      <c r="A28" s="11">
        <v>6341</v>
      </c>
      <c r="B28" s="12" t="s">
        <v>112</v>
      </c>
      <c r="C28" s="12">
        <v>43385</v>
      </c>
      <c r="D28" s="4">
        <v>192</v>
      </c>
      <c r="E28" s="5" t="s">
        <v>53</v>
      </c>
      <c r="F28" s="4" t="s">
        <v>118</v>
      </c>
      <c r="G28" s="5" t="s">
        <v>119</v>
      </c>
      <c r="H28" s="4" t="str">
        <f>"00a102"</f>
        <v>00a102</v>
      </c>
      <c r="I28" s="3">
        <v>42871</v>
      </c>
      <c r="J28" s="4" t="str">
        <f>"000059"</f>
        <v>000059</v>
      </c>
      <c r="K28" s="3">
        <v>43190</v>
      </c>
      <c r="L28" s="4" t="str">
        <f>"000210"</f>
        <v>000210</v>
      </c>
      <c r="M28" s="3">
        <v>43190</v>
      </c>
      <c r="N28" s="4">
        <v>17</v>
      </c>
      <c r="O28" s="4" t="str">
        <f>"006136"</f>
        <v>006136</v>
      </c>
      <c r="P28" s="3">
        <v>43377</v>
      </c>
      <c r="Q28" s="6">
        <v>49.921999999999997</v>
      </c>
      <c r="R28" s="6">
        <v>6.3410000000000002</v>
      </c>
      <c r="S28" s="6">
        <v>43.581000000000003</v>
      </c>
      <c r="T28" s="4">
        <v>227</v>
      </c>
      <c r="U28" s="3">
        <v>43385</v>
      </c>
      <c r="V28" s="4">
        <v>9900007121</v>
      </c>
      <c r="W28" s="5" t="s">
        <v>115</v>
      </c>
      <c r="X28" s="4" t="s">
        <v>46</v>
      </c>
      <c r="Y28" s="5" t="s">
        <v>47</v>
      </c>
      <c r="Z28" s="4" t="s">
        <v>55</v>
      </c>
      <c r="AA28" s="5" t="s">
        <v>56</v>
      </c>
      <c r="AB28" s="6">
        <f t="shared" si="0"/>
        <v>0.49922</v>
      </c>
      <c r="AD28" s="7"/>
      <c r="AF28" s="7"/>
      <c r="AG28" s="7"/>
    </row>
    <row r="29" spans="1:33" x14ac:dyDescent="0.2">
      <c r="A29" s="11">
        <v>6342</v>
      </c>
      <c r="B29" s="12" t="s">
        <v>112</v>
      </c>
      <c r="C29" s="12">
        <v>43385</v>
      </c>
      <c r="D29" s="4">
        <v>192</v>
      </c>
      <c r="E29" s="5" t="s">
        <v>53</v>
      </c>
      <c r="F29" s="4" t="s">
        <v>120</v>
      </c>
      <c r="G29" s="5" t="s">
        <v>121</v>
      </c>
      <c r="H29" s="4" t="str">
        <f>"000361"</f>
        <v>000361</v>
      </c>
      <c r="I29" s="3">
        <v>43143</v>
      </c>
      <c r="J29" s="4" t="str">
        <f>"000061"</f>
        <v>000061</v>
      </c>
      <c r="K29" s="3">
        <v>43190</v>
      </c>
      <c r="L29" s="4" t="str">
        <f>"000037"</f>
        <v>000037</v>
      </c>
      <c r="M29" s="3">
        <v>43220</v>
      </c>
      <c r="N29" s="4">
        <v>17</v>
      </c>
      <c r="O29" s="4" t="str">
        <f>"006191"</f>
        <v>006191</v>
      </c>
      <c r="P29" s="3">
        <v>43377</v>
      </c>
      <c r="Q29" s="6">
        <v>11.364000000000001</v>
      </c>
      <c r="R29" s="6">
        <v>0.377</v>
      </c>
      <c r="S29" s="6">
        <v>10.987</v>
      </c>
      <c r="T29" s="4">
        <v>227</v>
      </c>
      <c r="U29" s="3">
        <v>43385</v>
      </c>
      <c r="V29" s="4">
        <v>9845222227</v>
      </c>
      <c r="W29" s="5" t="s">
        <v>50</v>
      </c>
      <c r="X29" s="4" t="s">
        <v>43</v>
      </c>
      <c r="Y29" s="5" t="s">
        <v>44</v>
      </c>
      <c r="Z29" s="4" t="s">
        <v>55</v>
      </c>
      <c r="AA29" s="5" t="s">
        <v>56</v>
      </c>
      <c r="AB29" s="6">
        <f t="shared" si="0"/>
        <v>0.11364</v>
      </c>
      <c r="AD29" s="7"/>
      <c r="AF29" s="7"/>
      <c r="AG29" s="7"/>
    </row>
    <row r="30" spans="1:33" x14ac:dyDescent="0.2">
      <c r="A30" s="11">
        <v>6343</v>
      </c>
      <c r="B30" s="12" t="s">
        <v>112</v>
      </c>
      <c r="C30" s="12">
        <v>43385</v>
      </c>
      <c r="D30" s="4">
        <v>192</v>
      </c>
      <c r="E30" s="5" t="s">
        <v>53</v>
      </c>
      <c r="F30" s="4" t="s">
        <v>122</v>
      </c>
      <c r="G30" s="5" t="s">
        <v>123</v>
      </c>
      <c r="H30" s="4" t="str">
        <f>"000360"</f>
        <v>000360</v>
      </c>
      <c r="I30" s="3">
        <v>43143</v>
      </c>
      <c r="J30" s="4" t="str">
        <f>"000057"</f>
        <v>000057</v>
      </c>
      <c r="K30" s="3">
        <v>43190</v>
      </c>
      <c r="L30" s="4" t="str">
        <f>"000207"</f>
        <v>000207</v>
      </c>
      <c r="M30" s="3">
        <v>43190</v>
      </c>
      <c r="N30" s="4">
        <v>17</v>
      </c>
      <c r="O30" s="4" t="str">
        <f>"006243"</f>
        <v>006243</v>
      </c>
      <c r="P30" s="3">
        <v>43380</v>
      </c>
      <c r="Q30" s="6">
        <v>17.429400000000001</v>
      </c>
      <c r="R30" s="6">
        <v>0.61</v>
      </c>
      <c r="S30" s="6">
        <v>16.819400000000002</v>
      </c>
      <c r="T30" s="4">
        <v>228</v>
      </c>
      <c r="U30" s="3">
        <v>43385</v>
      </c>
      <c r="V30" s="4">
        <v>9845222227</v>
      </c>
      <c r="W30" s="5" t="s">
        <v>50</v>
      </c>
      <c r="X30" s="4" t="s">
        <v>43</v>
      </c>
      <c r="Y30" s="5" t="s">
        <v>44</v>
      </c>
      <c r="Z30" s="4" t="s">
        <v>55</v>
      </c>
      <c r="AA30" s="5" t="s">
        <v>56</v>
      </c>
      <c r="AB30" s="6">
        <f t="shared" si="0"/>
        <v>0.174294</v>
      </c>
      <c r="AD30" s="7"/>
      <c r="AF30" s="7"/>
      <c r="AG30" s="7"/>
    </row>
    <row r="31" spans="1:33" x14ac:dyDescent="0.2">
      <c r="A31" s="11">
        <v>6344</v>
      </c>
      <c r="B31" s="12" t="s">
        <v>112</v>
      </c>
      <c r="C31" s="12">
        <v>43385</v>
      </c>
      <c r="D31" s="4">
        <v>192</v>
      </c>
      <c r="E31" s="5" t="s">
        <v>53</v>
      </c>
      <c r="F31" s="4" t="s">
        <v>124</v>
      </c>
      <c r="G31" s="5" t="s">
        <v>125</v>
      </c>
      <c r="H31" s="4" t="str">
        <f>"00a103"</f>
        <v>00a103</v>
      </c>
      <c r="I31" s="3">
        <v>42871</v>
      </c>
      <c r="J31" s="4" t="str">
        <f>"000055"</f>
        <v>000055</v>
      </c>
      <c r="K31" s="3">
        <v>43190</v>
      </c>
      <c r="L31" s="4" t="str">
        <f>"000208"</f>
        <v>000208</v>
      </c>
      <c r="M31" s="3">
        <v>43190</v>
      </c>
      <c r="N31" s="4">
        <v>17</v>
      </c>
      <c r="O31" s="4" t="str">
        <f>"006267"</f>
        <v>006267</v>
      </c>
      <c r="P31" s="3">
        <v>43380</v>
      </c>
      <c r="Q31" s="6">
        <v>14.83</v>
      </c>
      <c r="R31" s="6">
        <v>1.9155</v>
      </c>
      <c r="S31" s="6">
        <v>12.9145</v>
      </c>
      <c r="T31" s="4">
        <v>228</v>
      </c>
      <c r="U31" s="3">
        <v>43385</v>
      </c>
      <c r="V31" s="4">
        <v>9900007121</v>
      </c>
      <c r="W31" s="5" t="s">
        <v>115</v>
      </c>
      <c r="X31" s="4" t="s">
        <v>46</v>
      </c>
      <c r="Y31" s="5" t="s">
        <v>47</v>
      </c>
      <c r="Z31" s="4" t="s">
        <v>55</v>
      </c>
      <c r="AA31" s="5" t="s">
        <v>56</v>
      </c>
      <c r="AB31" s="6">
        <f t="shared" si="0"/>
        <v>0.14829999999999999</v>
      </c>
      <c r="AD31" s="7"/>
      <c r="AF31" s="7"/>
      <c r="AG31" s="7"/>
    </row>
    <row r="32" spans="1:33" x14ac:dyDescent="0.2">
      <c r="A32" s="11">
        <v>6345</v>
      </c>
      <c r="B32" s="12" t="s">
        <v>112</v>
      </c>
      <c r="C32" s="12">
        <v>43385</v>
      </c>
      <c r="D32" s="4">
        <v>192</v>
      </c>
      <c r="E32" s="5" t="s">
        <v>53</v>
      </c>
      <c r="F32" s="4" t="s">
        <v>113</v>
      </c>
      <c r="G32" s="5" t="s">
        <v>114</v>
      </c>
      <c r="H32" s="4" t="str">
        <f>"00a104"</f>
        <v>00a104</v>
      </c>
      <c r="I32" s="3">
        <v>42871</v>
      </c>
      <c r="J32" s="4" t="str">
        <f>"000058"</f>
        <v>000058</v>
      </c>
      <c r="K32" s="3">
        <v>43190</v>
      </c>
      <c r="L32" s="4" t="str">
        <f>"000209"</f>
        <v>000209</v>
      </c>
      <c r="M32" s="3">
        <v>43190</v>
      </c>
      <c r="N32" s="4">
        <v>17</v>
      </c>
      <c r="O32" s="4" t="str">
        <f>"006134"</f>
        <v>006134</v>
      </c>
      <c r="P32" s="3">
        <v>43377</v>
      </c>
      <c r="Q32" s="6">
        <v>14.885999999999999</v>
      </c>
      <c r="R32" s="6">
        <v>1.9273</v>
      </c>
      <c r="S32" s="6">
        <v>12.9587</v>
      </c>
      <c r="T32" s="4">
        <v>227</v>
      </c>
      <c r="U32" s="3">
        <v>43385</v>
      </c>
      <c r="V32" s="4">
        <v>9900007121</v>
      </c>
      <c r="W32" s="5" t="s">
        <v>115</v>
      </c>
      <c r="X32" s="4" t="s">
        <v>46</v>
      </c>
      <c r="Y32" s="5" t="s">
        <v>47</v>
      </c>
      <c r="Z32" s="4" t="s">
        <v>55</v>
      </c>
      <c r="AA32" s="5" t="s">
        <v>56</v>
      </c>
      <c r="AB32" s="6">
        <f t="shared" si="0"/>
        <v>0.14885999999999999</v>
      </c>
      <c r="AD32" s="7"/>
      <c r="AF32" s="7"/>
      <c r="AG32" s="7"/>
    </row>
    <row r="33" spans="1:33" x14ac:dyDescent="0.2">
      <c r="A33" s="11">
        <v>6346</v>
      </c>
      <c r="B33" s="12" t="s">
        <v>112</v>
      </c>
      <c r="C33" s="12">
        <v>43385</v>
      </c>
      <c r="D33" s="4">
        <v>192</v>
      </c>
      <c r="E33" s="5" t="s">
        <v>53</v>
      </c>
      <c r="F33" s="4" t="s">
        <v>116</v>
      </c>
      <c r="G33" s="5" t="s">
        <v>117</v>
      </c>
      <c r="H33" s="4" t="str">
        <f>"00a105"</f>
        <v>00a105</v>
      </c>
      <c r="I33" s="3">
        <v>42871</v>
      </c>
      <c r="J33" s="4" t="str">
        <f>"000060"</f>
        <v>000060</v>
      </c>
      <c r="K33" s="3">
        <v>43190</v>
      </c>
      <c r="L33" s="4" t="str">
        <f>"000211"</f>
        <v>000211</v>
      </c>
      <c r="M33" s="3">
        <v>43190</v>
      </c>
      <c r="N33" s="4">
        <v>17</v>
      </c>
      <c r="O33" s="4" t="str">
        <f>"006135"</f>
        <v>006135</v>
      </c>
      <c r="P33" s="3">
        <v>43377</v>
      </c>
      <c r="Q33" s="6">
        <v>19.965</v>
      </c>
      <c r="R33" s="6">
        <v>2.5548000000000002</v>
      </c>
      <c r="S33" s="6">
        <v>17.4102</v>
      </c>
      <c r="T33" s="4">
        <v>227</v>
      </c>
      <c r="U33" s="3">
        <v>43385</v>
      </c>
      <c r="V33" s="4">
        <v>9900007121</v>
      </c>
      <c r="W33" s="5" t="s">
        <v>115</v>
      </c>
      <c r="X33" s="4" t="s">
        <v>46</v>
      </c>
      <c r="Y33" s="5" t="s">
        <v>47</v>
      </c>
      <c r="Z33" s="4" t="s">
        <v>55</v>
      </c>
      <c r="AA33" s="5" t="s">
        <v>56</v>
      </c>
      <c r="AB33" s="6">
        <f t="shared" si="0"/>
        <v>0.19964999999999999</v>
      </c>
      <c r="AD33" s="7"/>
      <c r="AF33" s="7"/>
      <c r="AG33" s="7"/>
    </row>
    <row r="34" spans="1:33" x14ac:dyDescent="0.2">
      <c r="A34" s="11">
        <v>6347</v>
      </c>
      <c r="B34" s="12" t="s">
        <v>112</v>
      </c>
      <c r="C34" s="12">
        <v>43385</v>
      </c>
      <c r="D34" s="4">
        <v>192</v>
      </c>
      <c r="E34" s="5" t="s">
        <v>53</v>
      </c>
      <c r="F34" s="4" t="s">
        <v>118</v>
      </c>
      <c r="G34" s="5" t="s">
        <v>119</v>
      </c>
      <c r="H34" s="4" t="str">
        <f>"00a102"</f>
        <v>00a102</v>
      </c>
      <c r="I34" s="3">
        <v>42871</v>
      </c>
      <c r="J34" s="4" t="str">
        <f>"000059"</f>
        <v>000059</v>
      </c>
      <c r="K34" s="3">
        <v>43190</v>
      </c>
      <c r="L34" s="4" t="str">
        <f>"000210"</f>
        <v>000210</v>
      </c>
      <c r="M34" s="3">
        <v>43190</v>
      </c>
      <c r="N34" s="4">
        <v>17</v>
      </c>
      <c r="O34" s="4" t="str">
        <f>"006136"</f>
        <v>006136</v>
      </c>
      <c r="P34" s="3">
        <v>43377</v>
      </c>
      <c r="Q34" s="6">
        <v>49.921999999999997</v>
      </c>
      <c r="R34" s="6">
        <v>6.3410000000000002</v>
      </c>
      <c r="S34" s="6">
        <v>43.581000000000003</v>
      </c>
      <c r="T34" s="4">
        <v>227</v>
      </c>
      <c r="U34" s="3">
        <v>43385</v>
      </c>
      <c r="V34" s="4">
        <v>9900007121</v>
      </c>
      <c r="W34" s="5" t="s">
        <v>115</v>
      </c>
      <c r="X34" s="4" t="s">
        <v>46</v>
      </c>
      <c r="Y34" s="5" t="s">
        <v>47</v>
      </c>
      <c r="Z34" s="4" t="s">
        <v>55</v>
      </c>
      <c r="AA34" s="5" t="s">
        <v>56</v>
      </c>
      <c r="AB34" s="6">
        <f t="shared" si="0"/>
        <v>0.49922</v>
      </c>
      <c r="AD34" s="7"/>
      <c r="AF34" s="7"/>
      <c r="AG34" s="7"/>
    </row>
    <row r="35" spans="1:33" x14ac:dyDescent="0.2">
      <c r="A35" s="11">
        <v>6348</v>
      </c>
      <c r="B35" s="12" t="s">
        <v>112</v>
      </c>
      <c r="C35" s="12">
        <v>43385</v>
      </c>
      <c r="D35" s="4">
        <v>192</v>
      </c>
      <c r="E35" s="5" t="s">
        <v>53</v>
      </c>
      <c r="F35" s="4" t="s">
        <v>120</v>
      </c>
      <c r="G35" s="5" t="s">
        <v>121</v>
      </c>
      <c r="H35" s="4" t="str">
        <f>"000361"</f>
        <v>000361</v>
      </c>
      <c r="I35" s="3">
        <v>43143</v>
      </c>
      <c r="J35" s="4" t="str">
        <f>"000061"</f>
        <v>000061</v>
      </c>
      <c r="K35" s="3">
        <v>43190</v>
      </c>
      <c r="L35" s="4" t="str">
        <f>"000037"</f>
        <v>000037</v>
      </c>
      <c r="M35" s="3">
        <v>43220</v>
      </c>
      <c r="N35" s="4">
        <v>17</v>
      </c>
      <c r="O35" s="4" t="str">
        <f>"006191"</f>
        <v>006191</v>
      </c>
      <c r="P35" s="3">
        <v>43377</v>
      </c>
      <c r="Q35" s="6">
        <v>11.364000000000001</v>
      </c>
      <c r="R35" s="6">
        <v>0.377</v>
      </c>
      <c r="S35" s="6">
        <v>10.987</v>
      </c>
      <c r="T35" s="4">
        <v>227</v>
      </c>
      <c r="U35" s="3">
        <v>43385</v>
      </c>
      <c r="V35" s="4">
        <v>9845222227</v>
      </c>
      <c r="W35" s="5" t="s">
        <v>50</v>
      </c>
      <c r="X35" s="4" t="s">
        <v>43</v>
      </c>
      <c r="Y35" s="5" t="s">
        <v>44</v>
      </c>
      <c r="Z35" s="4" t="s">
        <v>55</v>
      </c>
      <c r="AA35" s="5" t="s">
        <v>56</v>
      </c>
      <c r="AB35" s="6">
        <f t="shared" si="0"/>
        <v>0.11364</v>
      </c>
      <c r="AD35" s="7"/>
      <c r="AF35" s="7"/>
      <c r="AG35" s="7"/>
    </row>
    <row r="36" spans="1:33" x14ac:dyDescent="0.2">
      <c r="A36" s="11">
        <v>6349</v>
      </c>
      <c r="B36" s="12" t="s">
        <v>112</v>
      </c>
      <c r="C36" s="12">
        <v>43385</v>
      </c>
      <c r="D36" s="4">
        <v>192</v>
      </c>
      <c r="E36" s="5" t="s">
        <v>53</v>
      </c>
      <c r="F36" s="4" t="s">
        <v>122</v>
      </c>
      <c r="G36" s="5" t="s">
        <v>123</v>
      </c>
      <c r="H36" s="4" t="str">
        <f>"000360"</f>
        <v>000360</v>
      </c>
      <c r="I36" s="3">
        <v>43143</v>
      </c>
      <c r="J36" s="4" t="str">
        <f>"000057"</f>
        <v>000057</v>
      </c>
      <c r="K36" s="3">
        <v>43190</v>
      </c>
      <c r="L36" s="4" t="str">
        <f>"000207"</f>
        <v>000207</v>
      </c>
      <c r="M36" s="3">
        <v>43190</v>
      </c>
      <c r="N36" s="4">
        <v>17</v>
      </c>
      <c r="O36" s="4" t="str">
        <f>"006243"</f>
        <v>006243</v>
      </c>
      <c r="P36" s="3">
        <v>43380</v>
      </c>
      <c r="Q36" s="6">
        <v>17.429400000000001</v>
      </c>
      <c r="R36" s="6">
        <v>0.61</v>
      </c>
      <c r="S36" s="6">
        <v>16.819400000000002</v>
      </c>
      <c r="T36" s="4">
        <v>228</v>
      </c>
      <c r="U36" s="3">
        <v>43385</v>
      </c>
      <c r="V36" s="4">
        <v>9845222227</v>
      </c>
      <c r="W36" s="5" t="s">
        <v>50</v>
      </c>
      <c r="X36" s="4" t="s">
        <v>43</v>
      </c>
      <c r="Y36" s="5" t="s">
        <v>44</v>
      </c>
      <c r="Z36" s="4" t="s">
        <v>55</v>
      </c>
      <c r="AA36" s="5" t="s">
        <v>56</v>
      </c>
      <c r="AB36" s="6">
        <f t="shared" si="0"/>
        <v>0.174294</v>
      </c>
      <c r="AD36" s="7"/>
      <c r="AF36" s="7"/>
      <c r="AG36" s="7"/>
    </row>
    <row r="37" spans="1:33" x14ac:dyDescent="0.2">
      <c r="A37" s="11">
        <v>6350</v>
      </c>
      <c r="B37" s="12" t="s">
        <v>112</v>
      </c>
      <c r="C37" s="12">
        <v>43385</v>
      </c>
      <c r="D37" s="4">
        <v>192</v>
      </c>
      <c r="E37" s="5" t="s">
        <v>53</v>
      </c>
      <c r="F37" s="4" t="s">
        <v>124</v>
      </c>
      <c r="G37" s="5" t="s">
        <v>125</v>
      </c>
      <c r="H37" s="4" t="str">
        <f>"00a103"</f>
        <v>00a103</v>
      </c>
      <c r="I37" s="3">
        <v>42871</v>
      </c>
      <c r="J37" s="4" t="str">
        <f>"000055"</f>
        <v>000055</v>
      </c>
      <c r="K37" s="3">
        <v>43190</v>
      </c>
      <c r="L37" s="4" t="str">
        <f>"000208"</f>
        <v>000208</v>
      </c>
      <c r="M37" s="3">
        <v>43190</v>
      </c>
      <c r="N37" s="4">
        <v>17</v>
      </c>
      <c r="O37" s="4" t="str">
        <f>"006267"</f>
        <v>006267</v>
      </c>
      <c r="P37" s="3">
        <v>43380</v>
      </c>
      <c r="Q37" s="6">
        <v>14.83</v>
      </c>
      <c r="R37" s="6">
        <v>1.9155</v>
      </c>
      <c r="S37" s="6">
        <v>12.9145</v>
      </c>
      <c r="T37" s="4">
        <v>228</v>
      </c>
      <c r="U37" s="3">
        <v>43385</v>
      </c>
      <c r="V37" s="4">
        <v>9900007121</v>
      </c>
      <c r="W37" s="5" t="s">
        <v>115</v>
      </c>
      <c r="X37" s="4" t="s">
        <v>46</v>
      </c>
      <c r="Y37" s="5" t="s">
        <v>47</v>
      </c>
      <c r="Z37" s="4" t="s">
        <v>55</v>
      </c>
      <c r="AA37" s="5" t="s">
        <v>56</v>
      </c>
      <c r="AB37" s="6">
        <f t="shared" si="0"/>
        <v>0.14829999999999999</v>
      </c>
      <c r="AD37" s="7"/>
      <c r="AF37" s="7"/>
      <c r="AG37" s="7"/>
    </row>
    <row r="38" spans="1:33" x14ac:dyDescent="0.2">
      <c r="A38" s="11">
        <v>6663</v>
      </c>
      <c r="B38" s="12" t="s">
        <v>112</v>
      </c>
      <c r="C38" s="12">
        <v>43389</v>
      </c>
      <c r="D38" s="4">
        <v>192</v>
      </c>
      <c r="E38" s="5" t="s">
        <v>53</v>
      </c>
      <c r="F38" s="4" t="s">
        <v>126</v>
      </c>
      <c r="G38" s="5" t="s">
        <v>127</v>
      </c>
      <c r="H38" s="4" t="str">
        <f>"000186"</f>
        <v>000186</v>
      </c>
      <c r="I38" s="3">
        <v>43090</v>
      </c>
      <c r="J38" s="4" t="str">
        <f>"000036"</f>
        <v>000036</v>
      </c>
      <c r="K38" s="3">
        <v>43165</v>
      </c>
      <c r="L38" s="4" t="str">
        <f>"000005"</f>
        <v>000005</v>
      </c>
      <c r="M38" s="3">
        <v>43209</v>
      </c>
      <c r="N38" s="4">
        <v>17</v>
      </c>
      <c r="O38" s="4" t="str">
        <f>"006632"</f>
        <v>006632</v>
      </c>
      <c r="P38" s="3">
        <v>43385</v>
      </c>
      <c r="Q38" s="6">
        <v>76.02</v>
      </c>
      <c r="R38" s="6">
        <v>5.4169999999999998</v>
      </c>
      <c r="S38" s="6">
        <v>70.602999999999994</v>
      </c>
      <c r="T38" s="4">
        <v>235</v>
      </c>
      <c r="U38" s="3">
        <v>43389</v>
      </c>
      <c r="V38" s="4">
        <v>9845183166</v>
      </c>
      <c r="W38" s="5" t="s">
        <v>128</v>
      </c>
      <c r="X38" s="4" t="s">
        <v>43</v>
      </c>
      <c r="Y38" s="5" t="s">
        <v>44</v>
      </c>
      <c r="Z38" s="4" t="s">
        <v>55</v>
      </c>
      <c r="AA38" s="5" t="s">
        <v>56</v>
      </c>
      <c r="AB38" s="6">
        <f t="shared" si="0"/>
        <v>0.76019999999999999</v>
      </c>
      <c r="AD38" s="7"/>
      <c r="AF38" s="7"/>
      <c r="AG38" s="7"/>
    </row>
    <row r="39" spans="1:33" x14ac:dyDescent="0.2">
      <c r="A39" s="11">
        <v>6796</v>
      </c>
      <c r="B39" s="12" t="s">
        <v>112</v>
      </c>
      <c r="C39" s="12">
        <v>43390</v>
      </c>
      <c r="D39" s="4">
        <v>192</v>
      </c>
      <c r="E39" s="5" t="s">
        <v>53</v>
      </c>
      <c r="F39" s="4" t="s">
        <v>129</v>
      </c>
      <c r="G39" s="5" t="s">
        <v>130</v>
      </c>
      <c r="H39" s="4" t="str">
        <f>"000074"</f>
        <v>000074</v>
      </c>
      <c r="I39" s="3">
        <v>43372</v>
      </c>
      <c r="J39" s="4" t="str">
        <f>"000042"</f>
        <v>000042</v>
      </c>
      <c r="K39" s="3">
        <v>43372</v>
      </c>
      <c r="L39" s="4" t="str">
        <f>"000044"</f>
        <v>000044</v>
      </c>
      <c r="M39" s="3">
        <v>43372</v>
      </c>
      <c r="N39" s="4">
        <v>18</v>
      </c>
      <c r="O39" s="4" t="str">
        <f>"006804"</f>
        <v>006804</v>
      </c>
      <c r="P39" s="3">
        <v>43389</v>
      </c>
      <c r="Q39" s="6">
        <v>9.9065100000000008</v>
      </c>
      <c r="R39" s="6">
        <v>1.0798300000000001</v>
      </c>
      <c r="S39" s="6">
        <v>8.8266799999999996</v>
      </c>
      <c r="T39" s="4">
        <v>245</v>
      </c>
      <c r="U39" s="3">
        <v>43390</v>
      </c>
      <c r="V39" s="4">
        <v>9945510720</v>
      </c>
      <c r="W39" s="5" t="s">
        <v>131</v>
      </c>
      <c r="X39" s="4" t="s">
        <v>132</v>
      </c>
      <c r="Y39" s="5" t="s">
        <v>133</v>
      </c>
      <c r="Z39" s="4" t="s">
        <v>48</v>
      </c>
      <c r="AA39" s="5" t="s">
        <v>49</v>
      </c>
      <c r="AB39" s="6">
        <f t="shared" si="0"/>
        <v>9.9065100000000003E-2</v>
      </c>
      <c r="AD39" s="7"/>
      <c r="AF39" s="7"/>
      <c r="AG39" s="7"/>
    </row>
    <row r="40" spans="1:33" x14ac:dyDescent="0.2">
      <c r="A40" s="11">
        <v>7288</v>
      </c>
      <c r="B40" s="12" t="s">
        <v>134</v>
      </c>
      <c r="C40" s="12">
        <v>43420</v>
      </c>
      <c r="D40" s="4">
        <v>192</v>
      </c>
      <c r="E40" s="5" t="s">
        <v>53</v>
      </c>
      <c r="F40" s="4" t="s">
        <v>135</v>
      </c>
      <c r="G40" s="5" t="s">
        <v>136</v>
      </c>
      <c r="H40" s="4" t="str">
        <f>"000071"</f>
        <v>000071</v>
      </c>
      <c r="I40" s="3">
        <v>42516</v>
      </c>
      <c r="J40" s="4" t="str">
        <f>"000140"</f>
        <v>000140</v>
      </c>
      <c r="K40" s="3">
        <v>42781</v>
      </c>
      <c r="L40" s="4" t="str">
        <f>"000266"</f>
        <v>000266</v>
      </c>
      <c r="M40" s="3">
        <v>42794</v>
      </c>
      <c r="N40" s="4">
        <v>16</v>
      </c>
      <c r="O40" s="4" t="str">
        <f>"007230"</f>
        <v>007230</v>
      </c>
      <c r="P40" s="3">
        <v>43406</v>
      </c>
      <c r="Q40" s="6">
        <v>29.354500000000002</v>
      </c>
      <c r="R40" s="6">
        <v>4.3255999999999997</v>
      </c>
      <c r="S40" s="6">
        <v>25.0289</v>
      </c>
      <c r="T40" s="4">
        <v>267</v>
      </c>
      <c r="U40" s="3">
        <v>43420</v>
      </c>
      <c r="V40" s="4">
        <v>9986096015</v>
      </c>
      <c r="W40" s="5" t="s">
        <v>137</v>
      </c>
      <c r="X40" s="4" t="s">
        <v>46</v>
      </c>
      <c r="Y40" s="5" t="s">
        <v>47</v>
      </c>
      <c r="Z40" s="4" t="s">
        <v>55</v>
      </c>
      <c r="AA40" s="5" t="s">
        <v>56</v>
      </c>
      <c r="AB40" s="6">
        <f t="shared" si="0"/>
        <v>0.293545</v>
      </c>
      <c r="AD40" s="7"/>
      <c r="AF40" s="7"/>
      <c r="AG40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2019-01-17T15:06:58Z</dcterms:modified>
</cp:coreProperties>
</file>