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1" l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<sst xmlns="http://schemas.openxmlformats.org/spreadsheetml/2006/main" count="370" uniqueCount="158">
  <si>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</si>
  <si>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</si>
  <si>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</si>
  <si>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</si>
  <si>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</si>
  <si>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</si>
  <si>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</si>
  <si>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</si>
  <si>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</si>
  <si>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</si>
  <si>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</si>
  <si>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</si>
  <si>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</si>
  <si>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</si>
  <si>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</si>
  <si>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</si>
  <si>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</si>
  <si>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</si>
  <si>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</si>
  <si>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</si>
  <si>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</si>
  <si>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</si>
  <si>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</si>
  <si>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</si>
  <si>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</si>
  <si>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</si>
  <si>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</si>
  <si>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</si>
  <si>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</si>
  <si>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</si>
  <si>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</si>
  <si>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</si>
  <si>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</si>
  <si>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</si>
  <si>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</si>
  <si>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</si>
  <si>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</si>
  <si>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</si>
  <si>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</si>
  <si>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</si>
  <si>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</si>
  <si>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Water Supply New Areas</t>
  </si>
  <si>
    <t>P1802</t>
  </si>
  <si>
    <t>June</t>
  </si>
  <si>
    <t>P3158</t>
  </si>
  <si>
    <t>SIP Infrastructure Project works</t>
  </si>
  <si>
    <t>P2178</t>
  </si>
  <si>
    <t>Works sanctioned by Dy. Mayor</t>
  </si>
  <si>
    <t>M/s KRIDL</t>
  </si>
  <si>
    <t>P0190</t>
  </si>
  <si>
    <t>Works sanctioned by Hon Mayor</t>
  </si>
  <si>
    <t>P0311</t>
  </si>
  <si>
    <t>Landscape Development Of Parks/Medians/Boulevants and Circles(Janoodya Works)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</si>
  <si>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</si>
  <si>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</si>
  <si>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P3089</t>
  </si>
  <si>
    <t>Special Development works in 7 CMC and 1 TMC area in BBMP</t>
  </si>
  <si>
    <t>ddo438</t>
  </si>
  <si>
    <t xml:space="preserve"> Executive Engineer Project Division Bomanahalli Zone</t>
  </si>
  <si>
    <t>ddo439</t>
  </si>
  <si>
    <t xml:space="preserve"> Executive Engineer Electrical Division Bomanahalli Zone</t>
  </si>
  <si>
    <t>Sri B K Vinod Kumar</t>
  </si>
  <si>
    <t>RAVI KUMAR S</t>
  </si>
  <si>
    <t>UMESH H C</t>
  </si>
  <si>
    <t>Francis A</t>
  </si>
  <si>
    <t>Gottigere</t>
  </si>
  <si>
    <t>194-17-000040</t>
  </si>
  <si>
    <t>Improvements of Roads and drains at Jambusavarai Dinne in ward no 194</t>
  </si>
  <si>
    <t>ddo444</t>
  </si>
  <si>
    <t xml:space="preserve"> Assistant Executive Engineer Anjanapura  sub Division Bomanahalli Zone</t>
  </si>
  <si>
    <t>194-17-000041</t>
  </si>
  <si>
    <t>Improvements of roads and drains at Jambunagara in ward no 194</t>
  </si>
  <si>
    <t>194-17-000039</t>
  </si>
  <si>
    <t>Improvements of Roads and drains at Surabhi layout East and West Side in ward no 194</t>
  </si>
  <si>
    <t>194-16-000023</t>
  </si>
  <si>
    <t>Improvements of roads and drainages at Surabhi nagara and Jambusavari Dinne at Gottigere ward no 194</t>
  </si>
  <si>
    <t>Umesh H C</t>
  </si>
  <si>
    <t>194-16-000024</t>
  </si>
  <si>
    <t>Providing drainages in Gottigere and surrounding area of Ward No 194</t>
  </si>
  <si>
    <t>194-16-000002</t>
  </si>
  <si>
    <t>Maintenance of ward in ward 194</t>
  </si>
  <si>
    <t>194-16-000027</t>
  </si>
  <si>
    <t>Improvements of Roads and drains at Ambedkar Colony Pillaganahalli (Bilvardahalli Main Road) in ward no 194</t>
  </si>
  <si>
    <t>S R GIRIRAJU</t>
  </si>
  <si>
    <t>194-16-000011</t>
  </si>
  <si>
    <t>Providing Drinking water supply through Tankers in ward no 194</t>
  </si>
  <si>
    <t>Munikrishna H M</t>
  </si>
  <si>
    <t>194-16-000004</t>
  </si>
  <si>
    <t>Maintenance of Borewells in ward no 194</t>
  </si>
  <si>
    <t>Thimme Gowda G</t>
  </si>
  <si>
    <t>194-17-000060</t>
  </si>
  <si>
    <t>Improvements to roads and drains at Ambedkar Colony in Pillaganahalli Village in ward no 194</t>
  </si>
  <si>
    <t>194-17-000063</t>
  </si>
  <si>
    <t>Improvements to roads and drains at main road of Doctors layout in ward no 194</t>
  </si>
  <si>
    <t>194-18-000018</t>
  </si>
  <si>
    <t>Improvements to Drains at Kateramma layout in ward no 194</t>
  </si>
  <si>
    <t>194-18-000017</t>
  </si>
  <si>
    <t>Improvements to road at Kateramma layout in ward no 194</t>
  </si>
  <si>
    <t>194-16-000022</t>
  </si>
  <si>
    <t>Improvements to roads and drainages at Royal County Gottigere in ward no 194</t>
  </si>
  <si>
    <t xml:space="preserve">a vijay kumar </t>
  </si>
  <si>
    <t>194-17-000029</t>
  </si>
  <si>
    <t>Providing Drinking water supply through Tankers at Gottigere Village in ward no 194</t>
  </si>
  <si>
    <t>nallur nagaraju</t>
  </si>
  <si>
    <t>194-16-000026</t>
  </si>
  <si>
    <t>Construction of culverts at Chaithanya layout in ward no 194</t>
  </si>
  <si>
    <t>MUNIRAJU NAIK</t>
  </si>
  <si>
    <t>194-17-000003</t>
  </si>
  <si>
    <t>Improvements to roads, drains and footpaths from Harinagara to Brookes heaven link road in ward no 194</t>
  </si>
  <si>
    <t>194-16-000021</t>
  </si>
  <si>
    <t>Providing Additional water supply pipeline to existing yielded borewells in ward no 194</t>
  </si>
  <si>
    <t>VIJAY KUMAR A</t>
  </si>
  <si>
    <t>194-16-000020</t>
  </si>
  <si>
    <t>Drilling of Borewells and water supply through tankers at Gottigere in ward no 194</t>
  </si>
  <si>
    <t>194-17-000030</t>
  </si>
  <si>
    <t>Providing Drinking water supply through Tankers at Weavers Colony and Pillaganhalli in ward no 194</t>
  </si>
  <si>
    <t>Shivashankaraiah K N</t>
  </si>
  <si>
    <t>194-15-000017</t>
  </si>
  <si>
    <t>Emergency work in ward no 194</t>
  </si>
  <si>
    <t>KARUNAKARAEDDY SMAAT INDIA PVT LTD</t>
  </si>
  <si>
    <t>194-16-000001</t>
  </si>
  <si>
    <t>Annual Operation and Maintenance of street lighting system in ward no-194 Package B11 of Bommanahalli zone.</t>
  </si>
  <si>
    <t>M/s Sree Sreekanteswara Electricals</t>
  </si>
  <si>
    <t>194-16-000025</t>
  </si>
  <si>
    <t>Providing CC Roads at Weavers colony in ward no 194</t>
  </si>
  <si>
    <t>194-17-000066</t>
  </si>
  <si>
    <t>Providing CC Camera at Garbage Block Spots in ward no 194</t>
  </si>
  <si>
    <t>Sri M Taiyub Ahmed</t>
  </si>
  <si>
    <t>194-17-000016</t>
  </si>
  <si>
    <t>Providing chain link fencing and other developmental works to various parks at Deepak Layout in ward No. 194 Gottigere</t>
  </si>
  <si>
    <t>194-17-000014</t>
  </si>
  <si>
    <t>Providing Asphalting at Ragavendra layout at Gottigere ward no 194</t>
  </si>
  <si>
    <t>194-17-000011</t>
  </si>
  <si>
    <t>Improvements to roads and drains at Gottigere Doctors layout in ward no 194</t>
  </si>
  <si>
    <t>194-17-000071</t>
  </si>
  <si>
    <t>Providing SV Lights, Tublar poll and other equipments from Koli farm Gate to Bilvaradahalli road near by Bannerghatta forest and surrounding areas in ward no 194</t>
  </si>
  <si>
    <t>M/s Technical Manager- 01 KRIDL</t>
  </si>
  <si>
    <t>October</t>
  </si>
  <si>
    <t>194-17-000057</t>
  </si>
  <si>
    <t>Improvements to roads and drains at Kothnur Village to Harinagara Mosque in ward no 194</t>
  </si>
  <si>
    <t>194-17-000012</t>
  </si>
  <si>
    <t>Improvements to roads and drains Bommaraju layaout and Nayak layout in ward no 194</t>
  </si>
  <si>
    <t>194-18-000019</t>
  </si>
  <si>
    <t>Improvements to Road and  Drains at Ambedkar Colony near Puttamma house road in  ward no 194 Gottigere</t>
  </si>
  <si>
    <t>194-18-000069</t>
  </si>
  <si>
    <t xml:space="preserve">Drilling of borewell for Indira Kitchen and Construction of compound wall to Indira Canteen Kitchen in Gottigere in ward no.194  </t>
  </si>
  <si>
    <t>P3106</t>
  </si>
  <si>
    <t>Nagarothana Works</t>
  </si>
  <si>
    <t>November</t>
  </si>
  <si>
    <t>194-18-000070</t>
  </si>
  <si>
    <t xml:space="preserve">Development and providing allround chainlink fencing for Indira Canteen of Jambusavari Dinne in ward no.194  </t>
  </si>
  <si>
    <t>December</t>
  </si>
  <si>
    <t>194-16-000032</t>
  </si>
  <si>
    <t>ImImprovements and Reparis to UGD Pipe line at weavers colony in ward no 194</t>
  </si>
  <si>
    <t>P3071</t>
  </si>
  <si>
    <t>Development of Backward regions of Muncipal area under BBMP limits</t>
  </si>
  <si>
    <t>194-17-000001</t>
  </si>
  <si>
    <t>Providing Improvements and cement concrete road at Pillaganahalli and Ambedkar colony in ward no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</si>
</sst>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selection activeCell="E8" sqref="E8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0.85546875" style="9" bestFit="1" customWidth="1"/>
    <col min="6" max="6" width="13.28515625" style="9" bestFit="1" customWidth="1"/>
    <col min="7" max="7" width="40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138</v>
      </c>
      <c r="B2" s="12" t="s">
        <v>28</v>
      </c>
      <c r="C2" s="12">
        <v>43194</v>
      </c>
      <c r="D2" s="4">
        <v>194</v>
      </c>
      <c r="E2" s="5" t="s">
        <v>65</v>
      </c>
      <c r="F2" s="4" t="s">
        <v>66</v>
      </c>
      <c r="G2" s="5" t="s">
        <v>67</v>
      </c>
      <c r="H2" s="4" t="str">
        <f>"000326"</f>
        <v>000326</v>
      </c>
      <c r="I2" s="3">
        <v>43143</v>
      </c>
      <c r="J2" s="4" t="str">
        <f>"000068"</f>
        <v>000068</v>
      </c>
      <c r="K2" s="3">
        <v>43155</v>
      </c>
      <c r="L2" s="4" t="str">
        <f>"000086"</f>
        <v>000086</v>
      </c>
      <c r="M2" s="3">
        <v>43158</v>
      </c>
      <c r="N2" s="4">
        <v>17</v>
      </c>
      <c r="O2" s="4" t="str">
        <f>"000056"</f>
        <v>000056</v>
      </c>
      <c r="P2" s="3">
        <v>43191</v>
      </c>
      <c r="Q2" s="6">
        <v>20.149999999999999</v>
      </c>
      <c r="R2" s="6">
        <v>0.8629</v>
      </c>
      <c r="S2" s="6">
        <v>19.287099999999999</v>
      </c>
      <c r="T2" s="4">
        <v>1</v>
      </c>
      <c r="U2" s="3">
        <v>43194</v>
      </c>
      <c r="V2" s="4">
        <v>9845222227</v>
      </c>
      <c r="W2" s="5" t="s">
        <v>61</v>
      </c>
      <c r="X2" s="4" t="s">
        <v>44</v>
      </c>
      <c r="Y2" s="5" t="s">
        <v>45</v>
      </c>
      <c r="Z2" s="4" t="s">
        <v>68</v>
      </c>
      <c r="AA2" s="5" t="s">
        <v>69</v>
      </c>
      <c r="AB2" s="6">
        <v>0.20149999999999998</v>
      </c>
      <c r="AD2" s="7"/>
      <c r="AF2" s="7"/>
      <c r="AG2" s="7"/>
    </row>
    <row r="3" spans="1:33" x14ac:dyDescent="0.2">
      <c r="A3" s="11">
        <v>139</v>
      </c>
      <c r="B3" s="12" t="s">
        <v>28</v>
      </c>
      <c r="C3" s="12">
        <v>43194</v>
      </c>
      <c r="D3" s="4">
        <v>194</v>
      </c>
      <c r="E3" s="5" t="s">
        <v>65</v>
      </c>
      <c r="F3" s="4" t="s">
        <v>70</v>
      </c>
      <c r="G3" s="5" t="s">
        <v>71</v>
      </c>
      <c r="H3" s="4" t="str">
        <f>"000327"</f>
        <v>000327</v>
      </c>
      <c r="I3" s="3">
        <v>43143</v>
      </c>
      <c r="J3" s="4" t="str">
        <f>"000069"</f>
        <v>000069</v>
      </c>
      <c r="K3" s="3">
        <v>43155</v>
      </c>
      <c r="L3" s="4" t="str">
        <f>"000088"</f>
        <v>000088</v>
      </c>
      <c r="M3" s="3">
        <v>43158</v>
      </c>
      <c r="N3" s="4">
        <v>17</v>
      </c>
      <c r="O3" s="4" t="str">
        <f>"000058"</f>
        <v>000058</v>
      </c>
      <c r="P3" s="3">
        <v>43191</v>
      </c>
      <c r="Q3" s="6">
        <v>15.223000000000001</v>
      </c>
      <c r="R3" s="6">
        <v>0.63870000000000005</v>
      </c>
      <c r="S3" s="6">
        <v>14.584300000000001</v>
      </c>
      <c r="T3" s="4">
        <v>1</v>
      </c>
      <c r="U3" s="3">
        <v>43194</v>
      </c>
      <c r="V3" s="4">
        <v>9845222227</v>
      </c>
      <c r="W3" s="5" t="s">
        <v>61</v>
      </c>
      <c r="X3" s="4" t="s">
        <v>44</v>
      </c>
      <c r="Y3" s="5" t="s">
        <v>45</v>
      </c>
      <c r="Z3" s="4" t="s">
        <v>68</v>
      </c>
      <c r="AA3" s="5" t="s">
        <v>69</v>
      </c>
      <c r="AB3" s="6">
        <v>0.15223</v>
      </c>
      <c r="AD3" s="7"/>
      <c r="AF3" s="7"/>
      <c r="AG3" s="7"/>
    </row>
    <row r="4" spans="1:33" x14ac:dyDescent="0.2">
      <c r="A4" s="11">
        <v>140</v>
      </c>
      <c r="B4" s="12" t="s">
        <v>28</v>
      </c>
      <c r="C4" s="12">
        <v>43194</v>
      </c>
      <c r="D4" s="4">
        <v>194</v>
      </c>
      <c r="E4" s="5" t="s">
        <v>65</v>
      </c>
      <c r="F4" s="4" t="s">
        <v>72</v>
      </c>
      <c r="G4" s="5" t="s">
        <v>73</v>
      </c>
      <c r="H4" s="4" t="str">
        <f>"000325"</f>
        <v>000325</v>
      </c>
      <c r="I4" s="3">
        <v>43143</v>
      </c>
      <c r="J4" s="4" t="str">
        <f>"000067"</f>
        <v>000067</v>
      </c>
      <c r="K4" s="3">
        <v>43155</v>
      </c>
      <c r="L4" s="4" t="str">
        <f>"000085"</f>
        <v>000085</v>
      </c>
      <c r="M4" s="3">
        <v>43158</v>
      </c>
      <c r="N4" s="4">
        <v>17</v>
      </c>
      <c r="O4" s="4" t="str">
        <f>"000130"</f>
        <v>000130</v>
      </c>
      <c r="P4" s="3">
        <v>43192</v>
      </c>
      <c r="Q4" s="6">
        <v>20.170000000000002</v>
      </c>
      <c r="R4" s="6">
        <v>0.99819999999999998</v>
      </c>
      <c r="S4" s="6">
        <v>19.171800000000001</v>
      </c>
      <c r="T4" s="4">
        <v>1</v>
      </c>
      <c r="U4" s="3">
        <v>43194</v>
      </c>
      <c r="V4" s="4">
        <v>9845222227</v>
      </c>
      <c r="W4" s="5" t="s">
        <v>61</v>
      </c>
      <c r="X4" s="4" t="s">
        <v>44</v>
      </c>
      <c r="Y4" s="5" t="s">
        <v>45</v>
      </c>
      <c r="Z4" s="4" t="s">
        <v>68</v>
      </c>
      <c r="AA4" s="5" t="s">
        <v>69</v>
      </c>
      <c r="AB4" s="6">
        <v>0.20170000000000002</v>
      </c>
      <c r="AD4" s="7"/>
      <c r="AF4" s="7"/>
      <c r="AG4" s="7"/>
    </row>
    <row r="5" spans="1:33" x14ac:dyDescent="0.2">
      <c r="A5" s="11">
        <v>480</v>
      </c>
      <c r="B5" s="12" t="s">
        <v>28</v>
      </c>
      <c r="C5" s="12">
        <v>43200</v>
      </c>
      <c r="D5" s="4">
        <v>194</v>
      </c>
      <c r="E5" s="5" t="s">
        <v>65</v>
      </c>
      <c r="F5" s="4" t="s">
        <v>74</v>
      </c>
      <c r="G5" s="5" t="s">
        <v>75</v>
      </c>
      <c r="H5" s="4" t="str">
        <f>"000086"</f>
        <v>000086</v>
      </c>
      <c r="I5" s="3">
        <v>42516</v>
      </c>
      <c r="J5" s="4" t="str">
        <f>"000028"</f>
        <v>000028</v>
      </c>
      <c r="K5" s="3">
        <v>42542</v>
      </c>
      <c r="L5" s="4" t="str">
        <f>"000055"</f>
        <v>000055</v>
      </c>
      <c r="M5" s="3">
        <v>42551</v>
      </c>
      <c r="N5" s="4">
        <v>16</v>
      </c>
      <c r="O5" s="4" t="str">
        <f>"011021"</f>
        <v>011021</v>
      </c>
      <c r="P5" s="3">
        <v>43187</v>
      </c>
      <c r="Q5" s="6">
        <v>31.9345</v>
      </c>
      <c r="R5" s="6">
        <v>4.3959999999999999</v>
      </c>
      <c r="S5" s="6">
        <v>27.538499999999999</v>
      </c>
      <c r="T5" s="4">
        <v>9</v>
      </c>
      <c r="U5" s="3">
        <v>43200</v>
      </c>
      <c r="V5" s="4">
        <v>9141667771</v>
      </c>
      <c r="W5" s="5" t="s">
        <v>76</v>
      </c>
      <c r="X5" s="4" t="s">
        <v>55</v>
      </c>
      <c r="Y5" s="5" t="s">
        <v>56</v>
      </c>
      <c r="Z5" s="4" t="s">
        <v>68</v>
      </c>
      <c r="AA5" s="5" t="s">
        <v>69</v>
      </c>
      <c r="AB5" s="6">
        <v>0.31934499999999999</v>
      </c>
      <c r="AD5" s="7"/>
      <c r="AF5" s="7"/>
      <c r="AG5" s="7"/>
    </row>
    <row r="6" spans="1:33" x14ac:dyDescent="0.2">
      <c r="A6" s="11">
        <v>481</v>
      </c>
      <c r="B6" s="12" t="s">
        <v>28</v>
      </c>
      <c r="C6" s="12">
        <v>43200</v>
      </c>
      <c r="D6" s="4">
        <v>194</v>
      </c>
      <c r="E6" s="5" t="s">
        <v>65</v>
      </c>
      <c r="F6" s="4" t="s">
        <v>77</v>
      </c>
      <c r="G6" s="5" t="s">
        <v>78</v>
      </c>
      <c r="H6" s="4" t="str">
        <f>"000064"</f>
        <v>000064</v>
      </c>
      <c r="I6" s="3">
        <v>42515</v>
      </c>
      <c r="J6" s="4" t="str">
        <f>"000029"</f>
        <v>000029</v>
      </c>
      <c r="K6" s="3">
        <v>42550</v>
      </c>
      <c r="L6" s="4" t="str">
        <f>"000056"</f>
        <v>000056</v>
      </c>
      <c r="M6" s="3">
        <v>42551</v>
      </c>
      <c r="N6" s="4">
        <v>16</v>
      </c>
      <c r="O6" s="4" t="str">
        <f>"011022"</f>
        <v>011022</v>
      </c>
      <c r="P6" s="3">
        <v>43187</v>
      </c>
      <c r="Q6" s="6">
        <v>23.012979999999999</v>
      </c>
      <c r="R6" s="6">
        <v>3.1630699999999998</v>
      </c>
      <c r="S6" s="6">
        <v>19.849910000000001</v>
      </c>
      <c r="T6" s="4">
        <v>9</v>
      </c>
      <c r="U6" s="3">
        <v>43200</v>
      </c>
      <c r="V6" s="4">
        <v>9141667771</v>
      </c>
      <c r="W6" s="5" t="s">
        <v>76</v>
      </c>
      <c r="X6" s="4" t="s">
        <v>55</v>
      </c>
      <c r="Y6" s="5" t="s">
        <v>56</v>
      </c>
      <c r="Z6" s="4" t="s">
        <v>68</v>
      </c>
      <c r="AA6" s="5" t="s">
        <v>69</v>
      </c>
      <c r="AB6" s="6">
        <v>0.2301298</v>
      </c>
      <c r="AD6" s="7"/>
      <c r="AF6" s="7"/>
      <c r="AG6" s="7"/>
    </row>
    <row r="7" spans="1:33" x14ac:dyDescent="0.2">
      <c r="A7" s="11">
        <v>482</v>
      </c>
      <c r="B7" s="12" t="s">
        <v>28</v>
      </c>
      <c r="C7" s="12">
        <v>43200</v>
      </c>
      <c r="D7" s="4">
        <v>194</v>
      </c>
      <c r="E7" s="5" t="s">
        <v>65</v>
      </c>
      <c r="F7" s="4" t="s">
        <v>79</v>
      </c>
      <c r="G7" s="5" t="s">
        <v>80</v>
      </c>
      <c r="H7" s="4" t="str">
        <f>"000192"</f>
        <v>000192</v>
      </c>
      <c r="I7" s="3">
        <v>42403</v>
      </c>
      <c r="J7" s="4" t="str">
        <f>"000102"</f>
        <v>000102</v>
      </c>
      <c r="K7" s="3">
        <v>42770</v>
      </c>
      <c r="L7" s="4" t="str">
        <f>"000260"</f>
        <v>000260</v>
      </c>
      <c r="M7" s="3">
        <v>42794</v>
      </c>
      <c r="N7" s="4">
        <v>16</v>
      </c>
      <c r="O7" s="4" t="str">
        <f>"001326"</f>
        <v>001326</v>
      </c>
      <c r="P7" s="3">
        <v>43229</v>
      </c>
      <c r="Q7" s="6">
        <v>6.8070000000000004</v>
      </c>
      <c r="R7" s="6">
        <v>0.79320000000000002</v>
      </c>
      <c r="S7" s="6">
        <v>6.0137999999999998</v>
      </c>
      <c r="T7" s="4">
        <v>10</v>
      </c>
      <c r="U7" s="3">
        <v>43200</v>
      </c>
      <c r="V7" s="4">
        <v>9036718749</v>
      </c>
      <c r="W7" s="5" t="s">
        <v>64</v>
      </c>
      <c r="X7" s="4" t="s">
        <v>29</v>
      </c>
      <c r="Y7" s="5" t="s">
        <v>30</v>
      </c>
      <c r="Z7" s="4" t="s">
        <v>68</v>
      </c>
      <c r="AA7" s="5" t="s">
        <v>69</v>
      </c>
      <c r="AB7" s="6">
        <v>6.8070000000000006E-2</v>
      </c>
      <c r="AD7" s="7"/>
      <c r="AF7" s="7"/>
      <c r="AG7" s="7"/>
    </row>
    <row r="8" spans="1:33" x14ac:dyDescent="0.2">
      <c r="A8" s="11">
        <v>592</v>
      </c>
      <c r="B8" s="12" t="s">
        <v>28</v>
      </c>
      <c r="C8" s="12">
        <v>43213</v>
      </c>
      <c r="D8" s="4">
        <v>194</v>
      </c>
      <c r="E8" s="5" t="s">
        <v>65</v>
      </c>
      <c r="F8" s="4" t="s">
        <v>81</v>
      </c>
      <c r="G8" s="5" t="s">
        <v>82</v>
      </c>
      <c r="H8" s="4" t="str">
        <f>"000166"</f>
        <v>000166</v>
      </c>
      <c r="I8" s="3">
        <v>42767</v>
      </c>
      <c r="J8" s="4" t="str">
        <f>"000053"</f>
        <v>000053</v>
      </c>
      <c r="K8" s="3">
        <v>42916</v>
      </c>
      <c r="L8" s="4" t="str">
        <f>"000109"</f>
        <v>000109</v>
      </c>
      <c r="M8" s="3">
        <v>42916</v>
      </c>
      <c r="N8" s="4">
        <v>16</v>
      </c>
      <c r="O8" s="4" t="str">
        <f>"000600"</f>
        <v>000600</v>
      </c>
      <c r="P8" s="3">
        <v>43207</v>
      </c>
      <c r="Q8" s="6">
        <v>11.2927</v>
      </c>
      <c r="R8" s="6">
        <v>1.6055999999999999</v>
      </c>
      <c r="S8" s="6">
        <v>9.6870999999999992</v>
      </c>
      <c r="T8" s="4">
        <v>21</v>
      </c>
      <c r="U8" s="3">
        <v>43213</v>
      </c>
      <c r="V8" s="4">
        <v>9880940728</v>
      </c>
      <c r="W8" s="5" t="s">
        <v>83</v>
      </c>
      <c r="X8" s="4" t="s">
        <v>39</v>
      </c>
      <c r="Y8" s="5" t="s">
        <v>38</v>
      </c>
      <c r="Z8" s="4" t="s">
        <v>68</v>
      </c>
      <c r="AA8" s="5" t="s">
        <v>69</v>
      </c>
      <c r="AB8" s="6">
        <v>0.112927</v>
      </c>
      <c r="AD8" s="7"/>
      <c r="AF8" s="7"/>
      <c r="AG8" s="7"/>
    </row>
    <row r="9" spans="1:33" x14ac:dyDescent="0.2">
      <c r="A9" s="11">
        <v>759</v>
      </c>
      <c r="B9" s="12" t="s">
        <v>28</v>
      </c>
      <c r="C9" s="12">
        <v>43216</v>
      </c>
      <c r="D9" s="4">
        <v>194</v>
      </c>
      <c r="E9" s="5" t="s">
        <v>65</v>
      </c>
      <c r="F9" s="4" t="s">
        <v>84</v>
      </c>
      <c r="G9" s="5" t="s">
        <v>85</v>
      </c>
      <c r="H9" s="4" t="str">
        <f>"000219"</f>
        <v>000219</v>
      </c>
      <c r="I9" s="3">
        <v>42415</v>
      </c>
      <c r="J9" s="4" t="str">
        <f>"000072"</f>
        <v>000072</v>
      </c>
      <c r="K9" s="3">
        <v>42646</v>
      </c>
      <c r="L9" s="4" t="str">
        <f>"000232"</f>
        <v>000232</v>
      </c>
      <c r="M9" s="3">
        <v>42734</v>
      </c>
      <c r="N9" s="4">
        <v>16</v>
      </c>
      <c r="O9" s="4" t="str">
        <f>"000696"</f>
        <v>000696</v>
      </c>
      <c r="P9" s="3">
        <v>43215</v>
      </c>
      <c r="Q9" s="6">
        <v>26.233899999999998</v>
      </c>
      <c r="R9" s="6">
        <v>3.3271000000000002</v>
      </c>
      <c r="S9" s="6">
        <v>22.9068</v>
      </c>
      <c r="T9" s="4">
        <v>28</v>
      </c>
      <c r="U9" s="3">
        <v>43216</v>
      </c>
      <c r="V9" s="4">
        <v>9980795596</v>
      </c>
      <c r="W9" s="5" t="s">
        <v>86</v>
      </c>
      <c r="X9" s="4" t="s">
        <v>42</v>
      </c>
      <c r="Y9" s="5" t="s">
        <v>41</v>
      </c>
      <c r="Z9" s="4" t="s">
        <v>68</v>
      </c>
      <c r="AA9" s="5" t="s">
        <v>69</v>
      </c>
      <c r="AB9" s="6">
        <v>0.26233899999999999</v>
      </c>
      <c r="AD9" s="7"/>
      <c r="AF9" s="7"/>
      <c r="AG9" s="7"/>
    </row>
    <row r="10" spans="1:33" x14ac:dyDescent="0.2">
      <c r="A10" s="11">
        <v>855</v>
      </c>
      <c r="B10" s="12" t="s">
        <v>34</v>
      </c>
      <c r="C10" s="12">
        <v>43225</v>
      </c>
      <c r="D10" s="4">
        <v>194</v>
      </c>
      <c r="E10" s="5" t="s">
        <v>65</v>
      </c>
      <c r="F10" s="4" t="s">
        <v>87</v>
      </c>
      <c r="G10" s="5" t="s">
        <v>88</v>
      </c>
      <c r="H10" s="4" t="str">
        <f>"000177"</f>
        <v>000177</v>
      </c>
      <c r="I10" s="3">
        <v>42403</v>
      </c>
      <c r="J10" s="4" t="str">
        <f>"000082"</f>
        <v>000082</v>
      </c>
      <c r="K10" s="3">
        <v>42676</v>
      </c>
      <c r="L10" s="4" t="str">
        <f>"000221"</f>
        <v>000221</v>
      </c>
      <c r="M10" s="3">
        <v>42732</v>
      </c>
      <c r="N10" s="4">
        <v>16</v>
      </c>
      <c r="O10" s="4" t="str">
        <f>"001024"</f>
        <v>001024</v>
      </c>
      <c r="P10" s="3">
        <v>43223</v>
      </c>
      <c r="Q10" s="6">
        <v>20.930900000000001</v>
      </c>
      <c r="R10" s="6">
        <v>2.6486000000000001</v>
      </c>
      <c r="S10" s="6">
        <v>18.282299999999999</v>
      </c>
      <c r="T10" s="4">
        <v>38</v>
      </c>
      <c r="U10" s="3">
        <v>43225</v>
      </c>
      <c r="V10" s="4">
        <v>9448644063</v>
      </c>
      <c r="W10" s="5" t="s">
        <v>89</v>
      </c>
      <c r="X10" s="4" t="s">
        <v>29</v>
      </c>
      <c r="Y10" s="5" t="s">
        <v>30</v>
      </c>
      <c r="Z10" s="4" t="s">
        <v>68</v>
      </c>
      <c r="AA10" s="5" t="s">
        <v>69</v>
      </c>
      <c r="AB10" s="6">
        <v>0.20930900000000002</v>
      </c>
      <c r="AD10" s="7"/>
      <c r="AF10" s="7"/>
      <c r="AG10" s="7"/>
    </row>
    <row r="11" spans="1:33" x14ac:dyDescent="0.2">
      <c r="A11" s="11">
        <v>874</v>
      </c>
      <c r="B11" s="12" t="s">
        <v>34</v>
      </c>
      <c r="C11" s="12">
        <v>43227</v>
      </c>
      <c r="D11" s="4">
        <v>194</v>
      </c>
      <c r="E11" s="5" t="s">
        <v>65</v>
      </c>
      <c r="F11" s="4" t="s">
        <v>90</v>
      </c>
      <c r="G11" s="5" t="s">
        <v>91</v>
      </c>
      <c r="H11" s="4" t="str">
        <f>"000108"</f>
        <v>000108</v>
      </c>
      <c r="I11" s="3">
        <v>42871</v>
      </c>
      <c r="J11" s="4" t="str">
        <f>"000049"</f>
        <v>000049</v>
      </c>
      <c r="K11" s="3">
        <v>43112</v>
      </c>
      <c r="L11" s="4" t="str">
        <f>"000148"</f>
        <v>000148</v>
      </c>
      <c r="M11" s="3">
        <v>43174</v>
      </c>
      <c r="N11" s="4">
        <v>17</v>
      </c>
      <c r="O11" s="4" t="str">
        <f>"001096"</f>
        <v>001096</v>
      </c>
      <c r="P11" s="3">
        <v>43224</v>
      </c>
      <c r="Q11" s="6">
        <v>29.727</v>
      </c>
      <c r="R11" s="6">
        <v>3.8241999999999998</v>
      </c>
      <c r="S11" s="6">
        <v>25.902799999999999</v>
      </c>
      <c r="T11" s="4">
        <v>41</v>
      </c>
      <c r="U11" s="3">
        <v>43227</v>
      </c>
      <c r="V11" s="4">
        <v>9880940728</v>
      </c>
      <c r="W11" s="5" t="s">
        <v>40</v>
      </c>
      <c r="X11" s="4" t="s">
        <v>55</v>
      </c>
      <c r="Y11" s="5" t="s">
        <v>56</v>
      </c>
      <c r="Z11" s="4" t="s">
        <v>68</v>
      </c>
      <c r="AA11" s="5" t="s">
        <v>69</v>
      </c>
      <c r="AB11" s="6">
        <v>0.29726999999999998</v>
      </c>
      <c r="AD11" s="7"/>
      <c r="AF11" s="7"/>
      <c r="AG11" s="7"/>
    </row>
    <row r="12" spans="1:33" x14ac:dyDescent="0.2">
      <c r="A12" s="11">
        <v>1145</v>
      </c>
      <c r="B12" s="12" t="s">
        <v>34</v>
      </c>
      <c r="C12" s="12">
        <v>43230</v>
      </c>
      <c r="D12" s="4">
        <v>194</v>
      </c>
      <c r="E12" s="5" t="s">
        <v>65</v>
      </c>
      <c r="F12" s="4" t="s">
        <v>79</v>
      </c>
      <c r="G12" s="5" t="s">
        <v>80</v>
      </c>
      <c r="H12" s="4" t="str">
        <f>"000192"</f>
        <v>000192</v>
      </c>
      <c r="I12" s="3">
        <v>42403</v>
      </c>
      <c r="J12" s="4" t="str">
        <f>"000102"</f>
        <v>000102</v>
      </c>
      <c r="K12" s="3">
        <v>42770</v>
      </c>
      <c r="L12" s="4" t="str">
        <f>"000260"</f>
        <v>000260</v>
      </c>
      <c r="M12" s="3">
        <v>42794</v>
      </c>
      <c r="N12" s="4">
        <v>16</v>
      </c>
      <c r="O12" s="4" t="str">
        <f>"001326"</f>
        <v>001326</v>
      </c>
      <c r="P12" s="3">
        <v>43229</v>
      </c>
      <c r="Q12" s="6">
        <v>4.18065</v>
      </c>
      <c r="R12" s="6">
        <v>0.48130000000000001</v>
      </c>
      <c r="S12" s="6">
        <v>3.6993499999999999</v>
      </c>
      <c r="T12" s="4">
        <v>48</v>
      </c>
      <c r="U12" s="3">
        <v>43230</v>
      </c>
      <c r="V12" s="4">
        <v>9036718749</v>
      </c>
      <c r="W12" s="5" t="s">
        <v>64</v>
      </c>
      <c r="X12" s="4" t="s">
        <v>29</v>
      </c>
      <c r="Y12" s="5" t="s">
        <v>30</v>
      </c>
      <c r="Z12" s="4" t="s">
        <v>68</v>
      </c>
      <c r="AA12" s="5" t="s">
        <v>69</v>
      </c>
      <c r="AB12" s="6">
        <v>4.1806499999999996E-2</v>
      </c>
      <c r="AD12" s="7"/>
      <c r="AF12" s="7"/>
      <c r="AG12" s="7"/>
    </row>
    <row r="13" spans="1:33" x14ac:dyDescent="0.2">
      <c r="A13" s="11">
        <v>1381</v>
      </c>
      <c r="B13" s="12" t="s">
        <v>34</v>
      </c>
      <c r="C13" s="12">
        <v>43241</v>
      </c>
      <c r="D13" s="4">
        <v>194</v>
      </c>
      <c r="E13" s="5" t="s">
        <v>65</v>
      </c>
      <c r="F13" s="4" t="s">
        <v>92</v>
      </c>
      <c r="G13" s="5" t="s">
        <v>93</v>
      </c>
      <c r="H13" s="4" t="str">
        <f>"000054"</f>
        <v>000054</v>
      </c>
      <c r="I13" s="3">
        <v>42845</v>
      </c>
      <c r="J13" s="4" t="str">
        <f>"000086"</f>
        <v>000086</v>
      </c>
      <c r="K13" s="3">
        <v>43160</v>
      </c>
      <c r="L13" s="4" t="str">
        <f>"000168"</f>
        <v>000168</v>
      </c>
      <c r="M13" s="3">
        <v>43190</v>
      </c>
      <c r="N13" s="4">
        <v>17</v>
      </c>
      <c r="O13" s="4" t="str">
        <f>"001531"</f>
        <v>001531</v>
      </c>
      <c r="P13" s="3">
        <v>43238</v>
      </c>
      <c r="Q13" s="6">
        <v>24.16</v>
      </c>
      <c r="R13" s="6">
        <v>3.0752000000000002</v>
      </c>
      <c r="S13" s="6">
        <v>21.084800000000001</v>
      </c>
      <c r="T13" s="4">
        <v>55</v>
      </c>
      <c r="U13" s="3">
        <v>43241</v>
      </c>
      <c r="V13" s="4">
        <v>9845154892</v>
      </c>
      <c r="W13" s="5" t="s">
        <v>40</v>
      </c>
      <c r="X13" s="4" t="s">
        <v>55</v>
      </c>
      <c r="Y13" s="5" t="s">
        <v>56</v>
      </c>
      <c r="Z13" s="4" t="s">
        <v>68</v>
      </c>
      <c r="AA13" s="5" t="s">
        <v>69</v>
      </c>
      <c r="AB13" s="6">
        <v>0.24160000000000001</v>
      </c>
      <c r="AD13" s="7"/>
      <c r="AF13" s="7"/>
      <c r="AG13" s="7"/>
    </row>
    <row r="14" spans="1:33" x14ac:dyDescent="0.2">
      <c r="A14" s="11">
        <v>1465</v>
      </c>
      <c r="B14" s="12" t="s">
        <v>34</v>
      </c>
      <c r="C14" s="12">
        <v>43242</v>
      </c>
      <c r="D14" s="4">
        <v>194</v>
      </c>
      <c r="E14" s="5" t="s">
        <v>65</v>
      </c>
      <c r="F14" s="4" t="s">
        <v>94</v>
      </c>
      <c r="G14" s="5" t="s">
        <v>95</v>
      </c>
      <c r="H14" s="4" t="str">
        <f>"000165"</f>
        <v>000165</v>
      </c>
      <c r="I14" s="3">
        <v>43085</v>
      </c>
      <c r="J14" s="4" t="str">
        <f>"000107"</f>
        <v>000107</v>
      </c>
      <c r="K14" s="3">
        <v>43187</v>
      </c>
      <c r="L14" s="4" t="str">
        <f>"000167"</f>
        <v>000167</v>
      </c>
      <c r="M14" s="3">
        <v>43190</v>
      </c>
      <c r="N14" s="4">
        <v>18</v>
      </c>
      <c r="O14" s="4" t="str">
        <f>"001588"</f>
        <v>001588</v>
      </c>
      <c r="P14" s="3">
        <v>43238</v>
      </c>
      <c r="Q14" s="6">
        <v>49.907499999999999</v>
      </c>
      <c r="R14" s="6">
        <v>7.2812999999999999</v>
      </c>
      <c r="S14" s="6">
        <v>42.626199999999997</v>
      </c>
      <c r="T14" s="4">
        <v>61</v>
      </c>
      <c r="U14" s="3">
        <v>43242</v>
      </c>
      <c r="V14" s="4">
        <v>9880940728</v>
      </c>
      <c r="W14" s="5" t="s">
        <v>48</v>
      </c>
      <c r="X14" s="4" t="s">
        <v>39</v>
      </c>
      <c r="Y14" s="5" t="s">
        <v>38</v>
      </c>
      <c r="Z14" s="4" t="s">
        <v>68</v>
      </c>
      <c r="AA14" s="5" t="s">
        <v>69</v>
      </c>
      <c r="AB14" s="6">
        <v>0.49907499999999999</v>
      </c>
      <c r="AD14" s="7"/>
      <c r="AF14" s="7"/>
      <c r="AG14" s="7"/>
    </row>
    <row r="15" spans="1:33" x14ac:dyDescent="0.2">
      <c r="A15" s="11">
        <v>1466</v>
      </c>
      <c r="B15" s="12" t="s">
        <v>34</v>
      </c>
      <c r="C15" s="12">
        <v>43242</v>
      </c>
      <c r="D15" s="4">
        <v>194</v>
      </c>
      <c r="E15" s="5" t="s">
        <v>65</v>
      </c>
      <c r="F15" s="4" t="s">
        <v>96</v>
      </c>
      <c r="G15" s="5" t="s">
        <v>97</v>
      </c>
      <c r="H15" s="4" t="str">
        <f>"000166"</f>
        <v>000166</v>
      </c>
      <c r="I15" s="3">
        <v>43085</v>
      </c>
      <c r="J15" s="4" t="str">
        <f>"000108"</f>
        <v>000108</v>
      </c>
      <c r="K15" s="3">
        <v>43187</v>
      </c>
      <c r="L15" s="4" t="str">
        <f>"000166"</f>
        <v>000166</v>
      </c>
      <c r="M15" s="3">
        <v>43190</v>
      </c>
      <c r="N15" s="4">
        <v>18</v>
      </c>
      <c r="O15" s="4" t="str">
        <f>"001589"</f>
        <v>001589</v>
      </c>
      <c r="P15" s="3">
        <v>43238</v>
      </c>
      <c r="Q15" s="6">
        <v>49.384999999999998</v>
      </c>
      <c r="R15" s="6">
        <v>7.2215999999999996</v>
      </c>
      <c r="S15" s="6">
        <v>42.163400000000003</v>
      </c>
      <c r="T15" s="4">
        <v>61</v>
      </c>
      <c r="U15" s="3">
        <v>43242</v>
      </c>
      <c r="V15" s="4">
        <v>9880940728</v>
      </c>
      <c r="W15" s="5" t="s">
        <v>48</v>
      </c>
      <c r="X15" s="4" t="s">
        <v>39</v>
      </c>
      <c r="Y15" s="5" t="s">
        <v>38</v>
      </c>
      <c r="Z15" s="4" t="s">
        <v>68</v>
      </c>
      <c r="AA15" s="5" t="s">
        <v>69</v>
      </c>
      <c r="AB15" s="6">
        <v>0.49384999999999996</v>
      </c>
      <c r="AD15" s="7"/>
      <c r="AF15" s="7"/>
      <c r="AG15" s="7"/>
    </row>
    <row r="16" spans="1:33" x14ac:dyDescent="0.2">
      <c r="A16" s="11">
        <v>1935</v>
      </c>
      <c r="B16" s="12" t="s">
        <v>43</v>
      </c>
      <c r="C16" s="12">
        <v>43257</v>
      </c>
      <c r="D16" s="4">
        <v>194</v>
      </c>
      <c r="E16" s="5" t="s">
        <v>65</v>
      </c>
      <c r="F16" s="4" t="s">
        <v>98</v>
      </c>
      <c r="G16" s="5" t="s">
        <v>99</v>
      </c>
      <c r="H16" s="4" t="str">
        <f>"000085"</f>
        <v>000085</v>
      </c>
      <c r="I16" s="3">
        <v>42516</v>
      </c>
      <c r="J16" s="4" t="str">
        <f>"000063"</f>
        <v>000063</v>
      </c>
      <c r="K16" s="3">
        <v>42581</v>
      </c>
      <c r="L16" s="4" t="str">
        <f>"000149"</f>
        <v>000149</v>
      </c>
      <c r="M16" s="3">
        <v>42625</v>
      </c>
      <c r="N16" s="4">
        <v>16</v>
      </c>
      <c r="O16" s="4" t="str">
        <f>"002127"</f>
        <v>002127</v>
      </c>
      <c r="P16" s="3">
        <v>43253</v>
      </c>
      <c r="Q16" s="6">
        <v>42.460099999999997</v>
      </c>
      <c r="R16" s="6">
        <v>6.0581500000000004</v>
      </c>
      <c r="S16" s="6">
        <v>36.401949999999999</v>
      </c>
      <c r="T16" s="4">
        <v>71</v>
      </c>
      <c r="U16" s="3">
        <v>43257</v>
      </c>
      <c r="V16" s="4">
        <v>9880545654</v>
      </c>
      <c r="W16" s="5" t="s">
        <v>100</v>
      </c>
      <c r="X16" s="4" t="s">
        <v>55</v>
      </c>
      <c r="Y16" s="5" t="s">
        <v>56</v>
      </c>
      <c r="Z16" s="4" t="s">
        <v>68</v>
      </c>
      <c r="AA16" s="5" t="s">
        <v>69</v>
      </c>
      <c r="AB16" s="6">
        <v>0.42460099999999995</v>
      </c>
      <c r="AD16" s="7"/>
      <c r="AF16" s="7"/>
      <c r="AG16" s="7"/>
    </row>
    <row r="17" spans="1:33" x14ac:dyDescent="0.2">
      <c r="A17" s="11">
        <v>2069</v>
      </c>
      <c r="B17" s="12" t="s">
        <v>43</v>
      </c>
      <c r="C17" s="12">
        <v>43262</v>
      </c>
      <c r="D17" s="4">
        <v>194</v>
      </c>
      <c r="E17" s="5" t="s">
        <v>65</v>
      </c>
      <c r="F17" s="4" t="s">
        <v>101</v>
      </c>
      <c r="G17" s="5" t="s">
        <v>102</v>
      </c>
      <c r="H17" s="4" t="str">
        <f>"000268"</f>
        <v>000268</v>
      </c>
      <c r="I17" s="3">
        <v>42825</v>
      </c>
      <c r="J17" s="4" t="str">
        <f>"000077"</f>
        <v>000077</v>
      </c>
      <c r="K17" s="3">
        <v>42916</v>
      </c>
      <c r="L17" s="4" t="str">
        <f>"000157"</f>
        <v>000157</v>
      </c>
      <c r="M17" s="3">
        <v>42916</v>
      </c>
      <c r="N17" s="4">
        <v>17</v>
      </c>
      <c r="O17" s="4" t="str">
        <f>"002332"</f>
        <v>002332</v>
      </c>
      <c r="P17" s="3">
        <v>43262</v>
      </c>
      <c r="Q17" s="6">
        <v>3.3664000000000001</v>
      </c>
      <c r="R17" s="6">
        <v>0.37590000000000001</v>
      </c>
      <c r="S17" s="6">
        <v>2.9904999999999999</v>
      </c>
      <c r="T17" s="4">
        <v>79</v>
      </c>
      <c r="U17" s="3">
        <v>43262</v>
      </c>
      <c r="V17" s="4">
        <v>9880940728</v>
      </c>
      <c r="W17" s="5" t="s">
        <v>103</v>
      </c>
      <c r="X17" s="4" t="s">
        <v>42</v>
      </c>
      <c r="Y17" s="5" t="s">
        <v>41</v>
      </c>
      <c r="Z17" s="4" t="s">
        <v>68</v>
      </c>
      <c r="AA17" s="5" t="s">
        <v>69</v>
      </c>
      <c r="AB17" s="6">
        <v>3.3663999999999999E-2</v>
      </c>
      <c r="AD17" s="7"/>
      <c r="AF17" s="7"/>
      <c r="AG17" s="7"/>
    </row>
    <row r="18" spans="1:33" x14ac:dyDescent="0.2">
      <c r="A18" s="11">
        <v>2631</v>
      </c>
      <c r="B18" s="12" t="s">
        <v>43</v>
      </c>
      <c r="C18" s="12">
        <v>43274</v>
      </c>
      <c r="D18" s="4">
        <v>194</v>
      </c>
      <c r="E18" s="5" t="s">
        <v>65</v>
      </c>
      <c r="F18" s="4" t="s">
        <v>104</v>
      </c>
      <c r="G18" s="5" t="s">
        <v>105</v>
      </c>
      <c r="H18" s="4" t="str">
        <f>"000065"</f>
        <v>000065</v>
      </c>
      <c r="I18" s="3">
        <v>42515</v>
      </c>
      <c r="J18" s="4" t="str">
        <f>"000073"</f>
        <v>000073</v>
      </c>
      <c r="K18" s="3">
        <v>42671</v>
      </c>
      <c r="L18" s="4" t="str">
        <f>"000192"</f>
        <v>000192</v>
      </c>
      <c r="M18" s="3">
        <v>42671</v>
      </c>
      <c r="N18" s="4">
        <v>16</v>
      </c>
      <c r="O18" s="4" t="str">
        <f>"002868"</f>
        <v>002868</v>
      </c>
      <c r="P18" s="3">
        <v>43273</v>
      </c>
      <c r="Q18" s="6">
        <v>7.2416999999999998</v>
      </c>
      <c r="R18" s="6">
        <v>0.93610000000000004</v>
      </c>
      <c r="S18" s="6">
        <v>6.3056000000000001</v>
      </c>
      <c r="T18" s="4">
        <v>99</v>
      </c>
      <c r="U18" s="3">
        <v>43274</v>
      </c>
      <c r="V18" s="4">
        <v>9141667771</v>
      </c>
      <c r="W18" s="5" t="s">
        <v>106</v>
      </c>
      <c r="X18" s="4" t="s">
        <v>55</v>
      </c>
      <c r="Y18" s="5" t="s">
        <v>56</v>
      </c>
      <c r="Z18" s="4" t="s">
        <v>68</v>
      </c>
      <c r="AA18" s="5" t="s">
        <v>69</v>
      </c>
      <c r="AB18" s="6">
        <v>7.2416999999999995E-2</v>
      </c>
      <c r="AD18" s="7"/>
      <c r="AF18" s="7"/>
      <c r="AG18" s="7"/>
    </row>
    <row r="19" spans="1:33" x14ac:dyDescent="0.2">
      <c r="A19" s="11">
        <v>2961</v>
      </c>
      <c r="B19" s="12" t="s">
        <v>31</v>
      </c>
      <c r="C19" s="12">
        <v>43283</v>
      </c>
      <c r="D19" s="4">
        <v>194</v>
      </c>
      <c r="E19" s="5" t="s">
        <v>65</v>
      </c>
      <c r="F19" s="4" t="s">
        <v>107</v>
      </c>
      <c r="G19" s="5" t="s">
        <v>108</v>
      </c>
      <c r="H19" s="4" t="str">
        <f>"000112"</f>
        <v>000112</v>
      </c>
      <c r="I19" s="3">
        <v>42608</v>
      </c>
      <c r="J19" s="4" t="str">
        <f>"000080"</f>
        <v>000080</v>
      </c>
      <c r="K19" s="3">
        <v>42676</v>
      </c>
      <c r="L19" s="4" t="str">
        <f>"000217"</f>
        <v>000217</v>
      </c>
      <c r="M19" s="3">
        <v>42699</v>
      </c>
      <c r="N19" s="4">
        <v>17</v>
      </c>
      <c r="O19" s="4" t="str">
        <f>"003136"</f>
        <v>003136</v>
      </c>
      <c r="P19" s="3">
        <v>43280</v>
      </c>
      <c r="Q19" s="6">
        <v>97.989189999999994</v>
      </c>
      <c r="R19" s="6">
        <v>16.506</v>
      </c>
      <c r="S19" s="6">
        <v>81.483189999999993</v>
      </c>
      <c r="T19" s="4">
        <v>106</v>
      </c>
      <c r="U19" s="3">
        <v>43283</v>
      </c>
      <c r="V19" s="4">
        <v>9980335777</v>
      </c>
      <c r="W19" s="5" t="s">
        <v>40</v>
      </c>
      <c r="X19" s="4" t="s">
        <v>49</v>
      </c>
      <c r="Y19" s="5" t="s">
        <v>50</v>
      </c>
      <c r="Z19" s="4" t="s">
        <v>68</v>
      </c>
      <c r="AA19" s="5" t="s">
        <v>69</v>
      </c>
      <c r="AB19" s="6">
        <v>0.97989189999999993</v>
      </c>
      <c r="AD19" s="7"/>
      <c r="AF19" s="7"/>
      <c r="AG19" s="7"/>
    </row>
    <row r="20" spans="1:33" x14ac:dyDescent="0.2">
      <c r="A20" s="11">
        <v>2962</v>
      </c>
      <c r="B20" s="12" t="s">
        <v>31</v>
      </c>
      <c r="C20" s="12">
        <v>43283</v>
      </c>
      <c r="D20" s="4">
        <v>194</v>
      </c>
      <c r="E20" s="5" t="s">
        <v>65</v>
      </c>
      <c r="F20" s="4" t="s">
        <v>109</v>
      </c>
      <c r="G20" s="5" t="s">
        <v>110</v>
      </c>
      <c r="H20" s="4" t="str">
        <f>"000043"</f>
        <v>000043</v>
      </c>
      <c r="I20" s="3">
        <v>42506</v>
      </c>
      <c r="J20" s="4" t="str">
        <f>"000081"</f>
        <v>000081</v>
      </c>
      <c r="K20" s="3">
        <v>42676</v>
      </c>
      <c r="L20" s="4" t="str">
        <f>"000219"</f>
        <v>000219</v>
      </c>
      <c r="M20" s="3">
        <v>42732</v>
      </c>
      <c r="N20" s="4">
        <v>16</v>
      </c>
      <c r="O20" s="4" t="str">
        <f>"003084"</f>
        <v>003084</v>
      </c>
      <c r="P20" s="3">
        <v>43280</v>
      </c>
      <c r="Q20" s="6">
        <v>23.997399999999999</v>
      </c>
      <c r="R20" s="6">
        <v>3.0720000000000001</v>
      </c>
      <c r="S20" s="6">
        <v>20.9254</v>
      </c>
      <c r="T20" s="4">
        <v>107</v>
      </c>
      <c r="U20" s="3">
        <v>43283</v>
      </c>
      <c r="V20" s="4">
        <v>9980123541</v>
      </c>
      <c r="W20" s="5" t="s">
        <v>111</v>
      </c>
      <c r="X20" s="4" t="s">
        <v>55</v>
      </c>
      <c r="Y20" s="5" t="s">
        <v>56</v>
      </c>
      <c r="Z20" s="4" t="s">
        <v>68</v>
      </c>
      <c r="AA20" s="5" t="s">
        <v>69</v>
      </c>
      <c r="AB20" s="6">
        <v>0.23997399999999999</v>
      </c>
      <c r="AD20" s="7"/>
      <c r="AF20" s="7"/>
      <c r="AG20" s="7"/>
    </row>
    <row r="21" spans="1:33" x14ac:dyDescent="0.2">
      <c r="A21" s="11">
        <v>2963</v>
      </c>
      <c r="B21" s="12" t="s">
        <v>31</v>
      </c>
      <c r="C21" s="12">
        <v>43283</v>
      </c>
      <c r="D21" s="4">
        <v>194</v>
      </c>
      <c r="E21" s="5" t="s">
        <v>65</v>
      </c>
      <c r="F21" s="4" t="s">
        <v>112</v>
      </c>
      <c r="G21" s="5" t="s">
        <v>113</v>
      </c>
      <c r="H21" s="4" t="str">
        <f>"000110"</f>
        <v>000110</v>
      </c>
      <c r="I21" s="3">
        <v>42598</v>
      </c>
      <c r="J21" s="4" t="str">
        <f>"000083"</f>
        <v>000083</v>
      </c>
      <c r="K21" s="3">
        <v>42676</v>
      </c>
      <c r="L21" s="4" t="str">
        <f>"000290"</f>
        <v>000290</v>
      </c>
      <c r="M21" s="3">
        <v>42822</v>
      </c>
      <c r="N21" s="4">
        <v>16</v>
      </c>
      <c r="O21" s="4" t="str">
        <f>"003086"</f>
        <v>003086</v>
      </c>
      <c r="P21" s="3">
        <v>43280</v>
      </c>
      <c r="Q21" s="6">
        <v>11.1159</v>
      </c>
      <c r="R21" s="6">
        <v>1.3647</v>
      </c>
      <c r="S21" s="6">
        <v>9.7512000000000008</v>
      </c>
      <c r="T21" s="4">
        <v>107</v>
      </c>
      <c r="U21" s="3">
        <v>43283</v>
      </c>
      <c r="V21" s="4">
        <v>8123401519</v>
      </c>
      <c r="W21" s="5" t="s">
        <v>62</v>
      </c>
      <c r="X21" s="4" t="s">
        <v>55</v>
      </c>
      <c r="Y21" s="5" t="s">
        <v>56</v>
      </c>
      <c r="Z21" s="4" t="s">
        <v>68</v>
      </c>
      <c r="AA21" s="5" t="s">
        <v>69</v>
      </c>
      <c r="AB21" s="6">
        <v>0.11115899999999999</v>
      </c>
      <c r="AD21" s="7"/>
      <c r="AF21" s="7"/>
      <c r="AG21" s="7"/>
    </row>
    <row r="22" spans="1:33" x14ac:dyDescent="0.2">
      <c r="A22" s="11">
        <v>2964</v>
      </c>
      <c r="B22" s="12" t="s">
        <v>31</v>
      </c>
      <c r="C22" s="12">
        <v>43283</v>
      </c>
      <c r="D22" s="4">
        <v>194</v>
      </c>
      <c r="E22" s="5" t="s">
        <v>65</v>
      </c>
      <c r="F22" s="4" t="s">
        <v>112</v>
      </c>
      <c r="G22" s="5" t="s">
        <v>113</v>
      </c>
      <c r="H22" s="4" t="str">
        <f>"000110"</f>
        <v>000110</v>
      </c>
      <c r="I22" s="3">
        <v>42598</v>
      </c>
      <c r="J22" s="4" t="str">
        <f>"000083"</f>
        <v>000083</v>
      </c>
      <c r="K22" s="3">
        <v>42676</v>
      </c>
      <c r="L22" s="4" t="str">
        <f>"000290"</f>
        <v>000290</v>
      </c>
      <c r="M22" s="3">
        <v>42822</v>
      </c>
      <c r="N22" s="4">
        <v>16</v>
      </c>
      <c r="O22" s="4" t="str">
        <f>"003086"</f>
        <v>003086</v>
      </c>
      <c r="P22" s="3">
        <v>43280</v>
      </c>
      <c r="Q22" s="6">
        <v>13.4757</v>
      </c>
      <c r="R22" s="6">
        <v>1.6376999999999999</v>
      </c>
      <c r="S22" s="6">
        <v>11.837999999999999</v>
      </c>
      <c r="T22" s="4">
        <v>107</v>
      </c>
      <c r="U22" s="3">
        <v>43283</v>
      </c>
      <c r="V22" s="4">
        <v>8123401519</v>
      </c>
      <c r="W22" s="5" t="s">
        <v>62</v>
      </c>
      <c r="X22" s="4" t="s">
        <v>55</v>
      </c>
      <c r="Y22" s="5" t="s">
        <v>56</v>
      </c>
      <c r="Z22" s="4" t="s">
        <v>68</v>
      </c>
      <c r="AA22" s="5" t="s">
        <v>69</v>
      </c>
      <c r="AB22" s="6">
        <v>0.13475699999999999</v>
      </c>
      <c r="AD22" s="7"/>
      <c r="AF22" s="7"/>
      <c r="AG22" s="7"/>
    </row>
    <row r="23" spans="1:33" x14ac:dyDescent="0.2">
      <c r="A23" s="11">
        <v>2965</v>
      </c>
      <c r="B23" s="12" t="s">
        <v>31</v>
      </c>
      <c r="C23" s="12">
        <v>43283</v>
      </c>
      <c r="D23" s="4">
        <v>194</v>
      </c>
      <c r="E23" s="5" t="s">
        <v>65</v>
      </c>
      <c r="F23" s="4" t="s">
        <v>114</v>
      </c>
      <c r="G23" s="5" t="s">
        <v>115</v>
      </c>
      <c r="H23" s="4" t="str">
        <f>"00a235"</f>
        <v>00a235</v>
      </c>
      <c r="I23" s="3">
        <v>42824</v>
      </c>
      <c r="J23" s="4" t="str">
        <f>"000048"</f>
        <v>000048</v>
      </c>
      <c r="K23" s="3">
        <v>43106</v>
      </c>
      <c r="L23" s="4" t="str">
        <f>"000034"</f>
        <v>000034</v>
      </c>
      <c r="M23" s="3">
        <v>43112</v>
      </c>
      <c r="N23" s="4">
        <v>17</v>
      </c>
      <c r="O23" s="4" t="str">
        <f>"003198"</f>
        <v>003198</v>
      </c>
      <c r="P23" s="3">
        <v>43281</v>
      </c>
      <c r="Q23" s="6">
        <v>18.352</v>
      </c>
      <c r="R23" s="6">
        <v>1.9847999999999999</v>
      </c>
      <c r="S23" s="6">
        <v>16.3672</v>
      </c>
      <c r="T23" s="4">
        <v>109</v>
      </c>
      <c r="U23" s="3">
        <v>43283</v>
      </c>
      <c r="V23" s="4">
        <v>9611284153</v>
      </c>
      <c r="W23" s="5" t="s">
        <v>116</v>
      </c>
      <c r="X23" s="4" t="s">
        <v>42</v>
      </c>
      <c r="Y23" s="5" t="s">
        <v>41</v>
      </c>
      <c r="Z23" s="4" t="s">
        <v>68</v>
      </c>
      <c r="AA23" s="5" t="s">
        <v>69</v>
      </c>
      <c r="AB23" s="6">
        <v>0.18352000000000002</v>
      </c>
      <c r="AD23" s="7"/>
      <c r="AF23" s="7"/>
      <c r="AG23" s="7"/>
    </row>
    <row r="24" spans="1:33" x14ac:dyDescent="0.2">
      <c r="A24" s="11">
        <v>3207</v>
      </c>
      <c r="B24" s="12" t="s">
        <v>31</v>
      </c>
      <c r="C24" s="12">
        <v>43290</v>
      </c>
      <c r="D24" s="4">
        <v>194</v>
      </c>
      <c r="E24" s="5" t="s">
        <v>65</v>
      </c>
      <c r="F24" s="4" t="s">
        <v>117</v>
      </c>
      <c r="G24" s="5" t="s">
        <v>118</v>
      </c>
      <c r="H24" s="4" t="str">
        <f>"000553"</f>
        <v>000553</v>
      </c>
      <c r="I24" s="3">
        <v>41701</v>
      </c>
      <c r="J24" s="4" t="str">
        <f>"000070"</f>
        <v>000070</v>
      </c>
      <c r="K24" s="3">
        <v>42633</v>
      </c>
      <c r="L24" s="4" t="str">
        <f>"000178"</f>
        <v>000178</v>
      </c>
      <c r="M24" s="3">
        <v>42633</v>
      </c>
      <c r="N24" s="4">
        <v>15</v>
      </c>
      <c r="O24" s="4" t="str">
        <f>"003426"</f>
        <v>003426</v>
      </c>
      <c r="P24" s="3">
        <v>43288</v>
      </c>
      <c r="Q24" s="6">
        <v>8.8924800000000008</v>
      </c>
      <c r="R24" s="6">
        <v>0.17785000000000001</v>
      </c>
      <c r="S24" s="6">
        <v>8.7146299999999997</v>
      </c>
      <c r="T24" s="4">
        <v>117</v>
      </c>
      <c r="U24" s="3">
        <v>43290</v>
      </c>
      <c r="V24" s="4">
        <v>9342307846</v>
      </c>
      <c r="W24" s="5" t="s">
        <v>119</v>
      </c>
      <c r="X24" s="4" t="s">
        <v>29</v>
      </c>
      <c r="Y24" s="5" t="s">
        <v>30</v>
      </c>
      <c r="Z24" s="4" t="s">
        <v>68</v>
      </c>
      <c r="AA24" s="5" t="s">
        <v>69</v>
      </c>
      <c r="AB24" s="6">
        <v>8.8924800000000012E-2</v>
      </c>
      <c r="AD24" s="7"/>
      <c r="AF24" s="7"/>
      <c r="AG24" s="7"/>
    </row>
    <row r="25" spans="1:33" x14ac:dyDescent="0.2">
      <c r="A25" s="11">
        <v>3630</v>
      </c>
      <c r="B25" s="12" t="s">
        <v>31</v>
      </c>
      <c r="C25" s="12">
        <v>43299</v>
      </c>
      <c r="D25" s="4">
        <v>194</v>
      </c>
      <c r="E25" s="5" t="s">
        <v>65</v>
      </c>
      <c r="F25" s="4" t="s">
        <v>120</v>
      </c>
      <c r="G25" s="5" t="s">
        <v>121</v>
      </c>
      <c r="H25" s="4" t="str">
        <f>"000004"</f>
        <v>000004</v>
      </c>
      <c r="I25" s="3">
        <v>42929</v>
      </c>
      <c r="J25" s="4" t="str">
        <f>"000045"</f>
        <v>000045</v>
      </c>
      <c r="K25" s="3">
        <v>43112</v>
      </c>
      <c r="L25" s="4" t="str">
        <f>"000050"</f>
        <v>000050</v>
      </c>
      <c r="M25" s="3">
        <v>43112</v>
      </c>
      <c r="N25" s="4">
        <v>16</v>
      </c>
      <c r="O25" s="4" t="str">
        <f>"003754"</f>
        <v>003754</v>
      </c>
      <c r="P25" s="3">
        <v>43294</v>
      </c>
      <c r="Q25" s="6">
        <v>12.99948</v>
      </c>
      <c r="R25" s="6">
        <v>1.7330000000000001</v>
      </c>
      <c r="S25" s="6">
        <v>11.26648</v>
      </c>
      <c r="T25" s="4">
        <v>127</v>
      </c>
      <c r="U25" s="3">
        <v>43299</v>
      </c>
      <c r="V25" s="4">
        <v>9632977771</v>
      </c>
      <c r="W25" s="5" t="s">
        <v>122</v>
      </c>
      <c r="X25" s="4" t="s">
        <v>32</v>
      </c>
      <c r="Y25" s="5" t="s">
        <v>33</v>
      </c>
      <c r="Z25" s="4" t="s">
        <v>59</v>
      </c>
      <c r="AA25" s="5" t="s">
        <v>60</v>
      </c>
      <c r="AB25" s="6">
        <v>0.12999479999999999</v>
      </c>
      <c r="AD25" s="7"/>
      <c r="AF25" s="7"/>
      <c r="AG25" s="7"/>
    </row>
    <row r="26" spans="1:33" x14ac:dyDescent="0.2">
      <c r="A26" s="11">
        <v>3631</v>
      </c>
      <c r="B26" s="12" t="s">
        <v>31</v>
      </c>
      <c r="C26" s="12">
        <v>43299</v>
      </c>
      <c r="D26" s="4">
        <v>194</v>
      </c>
      <c r="E26" s="5" t="s">
        <v>65</v>
      </c>
      <c r="F26" s="4" t="s">
        <v>123</v>
      </c>
      <c r="G26" s="5" t="s">
        <v>124</v>
      </c>
      <c r="H26" s="4" t="str">
        <f>"000044"</f>
        <v>000044</v>
      </c>
      <c r="I26" s="3">
        <v>42506</v>
      </c>
      <c r="J26" s="4" t="str">
        <f>"000085"</f>
        <v>000085</v>
      </c>
      <c r="K26" s="3">
        <v>42726</v>
      </c>
      <c r="L26" s="4" t="str">
        <f>"000244"</f>
        <v>000244</v>
      </c>
      <c r="M26" s="3">
        <v>42738</v>
      </c>
      <c r="N26" s="4">
        <v>16</v>
      </c>
      <c r="O26" s="4" t="str">
        <f>"003827"</f>
        <v>003827</v>
      </c>
      <c r="P26" s="3">
        <v>43297</v>
      </c>
      <c r="Q26" s="6">
        <v>23.212800000000001</v>
      </c>
      <c r="R26" s="6">
        <v>3.3288000000000002</v>
      </c>
      <c r="S26" s="6">
        <v>19.884</v>
      </c>
      <c r="T26" s="4">
        <v>128</v>
      </c>
      <c r="U26" s="3">
        <v>43299</v>
      </c>
      <c r="V26" s="4">
        <v>9141667771</v>
      </c>
      <c r="W26" s="5" t="s">
        <v>63</v>
      </c>
      <c r="X26" s="4" t="s">
        <v>55</v>
      </c>
      <c r="Y26" s="5" t="s">
        <v>56</v>
      </c>
      <c r="Z26" s="4" t="s">
        <v>68</v>
      </c>
      <c r="AA26" s="5" t="s">
        <v>69</v>
      </c>
      <c r="AB26" s="6">
        <v>0.232128</v>
      </c>
      <c r="AD26" s="7"/>
      <c r="AF26" s="7"/>
      <c r="AG26" s="7"/>
    </row>
    <row r="27" spans="1:33" x14ac:dyDescent="0.2">
      <c r="A27" s="11">
        <v>3876</v>
      </c>
      <c r="B27" s="12" t="s">
        <v>31</v>
      </c>
      <c r="C27" s="12">
        <v>43304</v>
      </c>
      <c r="D27" s="4">
        <v>194</v>
      </c>
      <c r="E27" s="5" t="s">
        <v>65</v>
      </c>
      <c r="F27" s="4" t="s">
        <v>125</v>
      </c>
      <c r="G27" s="5" t="s">
        <v>126</v>
      </c>
      <c r="H27" s="4" t="str">
        <f>"000130"</f>
        <v>000130</v>
      </c>
      <c r="I27" s="3">
        <v>43080</v>
      </c>
      <c r="J27" s="4" t="str">
        <f>"000025"</f>
        <v>000025</v>
      </c>
      <c r="K27" s="3">
        <v>43203</v>
      </c>
      <c r="L27" s="4" t="str">
        <f>"000056"</f>
        <v>000056</v>
      </c>
      <c r="M27" s="3">
        <v>43241</v>
      </c>
      <c r="N27" s="4">
        <v>17</v>
      </c>
      <c r="O27" s="4" t="str">
        <f>"004072"</f>
        <v>004072</v>
      </c>
      <c r="P27" s="3">
        <v>43301</v>
      </c>
      <c r="Q27" s="6">
        <v>8.6199999999999992</v>
      </c>
      <c r="R27" s="6">
        <v>0.72399999999999998</v>
      </c>
      <c r="S27" s="6">
        <v>7.8959999999999999</v>
      </c>
      <c r="T27" s="4">
        <v>137</v>
      </c>
      <c r="U27" s="3">
        <v>43304</v>
      </c>
      <c r="V27" s="4">
        <v>9845929841</v>
      </c>
      <c r="W27" s="5" t="s">
        <v>127</v>
      </c>
      <c r="X27" s="4" t="s">
        <v>36</v>
      </c>
      <c r="Y27" s="5" t="s">
        <v>37</v>
      </c>
      <c r="Z27" s="4" t="s">
        <v>68</v>
      </c>
      <c r="AA27" s="5" t="s">
        <v>69</v>
      </c>
      <c r="AB27" s="6">
        <v>8.6199999999999999E-2</v>
      </c>
      <c r="AD27" s="7"/>
      <c r="AF27" s="7"/>
      <c r="AG27" s="7"/>
    </row>
    <row r="28" spans="1:33" x14ac:dyDescent="0.2">
      <c r="A28" s="11">
        <v>5361</v>
      </c>
      <c r="B28" s="12" t="s">
        <v>35</v>
      </c>
      <c r="C28" s="12">
        <v>43346</v>
      </c>
      <c r="D28" s="4">
        <v>194</v>
      </c>
      <c r="E28" s="5" t="s">
        <v>65</v>
      </c>
      <c r="F28" s="4" t="s">
        <v>128</v>
      </c>
      <c r="G28" s="5" t="s">
        <v>129</v>
      </c>
      <c r="H28" s="4" t="str">
        <f>"000050"</f>
        <v>000050</v>
      </c>
      <c r="I28" s="3">
        <v>42782</v>
      </c>
      <c r="J28" s="4" t="str">
        <f>"000077"</f>
        <v>000077</v>
      </c>
      <c r="K28" s="3">
        <v>42824</v>
      </c>
      <c r="L28" s="4" t="str">
        <f>"000101"</f>
        <v>000101</v>
      </c>
      <c r="M28" s="3">
        <v>42824</v>
      </c>
      <c r="N28" s="4">
        <v>17</v>
      </c>
      <c r="O28" s="4" t="str">
        <f>"005441"</f>
        <v>005441</v>
      </c>
      <c r="P28" s="3">
        <v>43340</v>
      </c>
      <c r="Q28" s="6">
        <v>49.978850000000001</v>
      </c>
      <c r="R28" s="6">
        <v>6.2973999999999997</v>
      </c>
      <c r="S28" s="6">
        <v>43.681449999999998</v>
      </c>
      <c r="T28" s="4">
        <v>193</v>
      </c>
      <c r="U28" s="3">
        <v>43346</v>
      </c>
      <c r="V28" s="4">
        <v>9999999999</v>
      </c>
      <c r="W28" s="5" t="s">
        <v>40</v>
      </c>
      <c r="X28" s="4" t="s">
        <v>51</v>
      </c>
      <c r="Y28" s="5" t="s">
        <v>52</v>
      </c>
      <c r="Z28" s="4" t="s">
        <v>57</v>
      </c>
      <c r="AA28" s="5" t="s">
        <v>58</v>
      </c>
      <c r="AB28" s="6">
        <f t="shared" ref="AB28:AB39" si="0">Q28/100</f>
        <v>0.49978850000000002</v>
      </c>
      <c r="AD28" s="7"/>
      <c r="AF28" s="7"/>
      <c r="AG28" s="7"/>
    </row>
    <row r="29" spans="1:33" x14ac:dyDescent="0.2">
      <c r="A29" s="11">
        <v>5766</v>
      </c>
      <c r="B29" s="12" t="s">
        <v>35</v>
      </c>
      <c r="C29" s="12">
        <v>43370</v>
      </c>
      <c r="D29" s="4">
        <v>194</v>
      </c>
      <c r="E29" s="5" t="s">
        <v>65</v>
      </c>
      <c r="F29" s="4" t="s">
        <v>130</v>
      </c>
      <c r="G29" s="5" t="s">
        <v>131</v>
      </c>
      <c r="H29" s="4" t="str">
        <f>"000197"</f>
        <v>000197</v>
      </c>
      <c r="I29" s="3">
        <v>42800</v>
      </c>
      <c r="J29" s="4" t="str">
        <f>"000001"</f>
        <v>000001</v>
      </c>
      <c r="K29" s="3">
        <v>42831</v>
      </c>
      <c r="L29" s="4" t="str">
        <f>"000005"</f>
        <v>000005</v>
      </c>
      <c r="M29" s="3">
        <v>42853</v>
      </c>
      <c r="N29" s="4">
        <v>17</v>
      </c>
      <c r="O29" s="4" t="str">
        <f>"005887"</f>
        <v>005887</v>
      </c>
      <c r="P29" s="3">
        <v>43367</v>
      </c>
      <c r="Q29" s="6">
        <v>29.151399999999999</v>
      </c>
      <c r="R29" s="6">
        <v>4.9210000000000003</v>
      </c>
      <c r="S29" s="6">
        <v>24.230399999999999</v>
      </c>
      <c r="T29" s="4">
        <v>217</v>
      </c>
      <c r="U29" s="3">
        <v>43370</v>
      </c>
      <c r="V29" s="4">
        <v>9980335777</v>
      </c>
      <c r="W29" s="5" t="s">
        <v>40</v>
      </c>
      <c r="X29" s="4" t="s">
        <v>53</v>
      </c>
      <c r="Y29" s="5" t="s">
        <v>54</v>
      </c>
      <c r="Z29" s="4" t="s">
        <v>68</v>
      </c>
      <c r="AA29" s="5" t="s">
        <v>69</v>
      </c>
      <c r="AB29" s="6">
        <f t="shared" si="0"/>
        <v>0.291514</v>
      </c>
      <c r="AD29" s="7"/>
      <c r="AF29" s="7"/>
      <c r="AG29" s="7"/>
    </row>
    <row r="30" spans="1:33" x14ac:dyDescent="0.2">
      <c r="A30" s="11">
        <v>5767</v>
      </c>
      <c r="B30" s="12" t="s">
        <v>35</v>
      </c>
      <c r="C30" s="12">
        <v>43370</v>
      </c>
      <c r="D30" s="4">
        <v>194</v>
      </c>
      <c r="E30" s="5" t="s">
        <v>65</v>
      </c>
      <c r="F30" s="4" t="s">
        <v>132</v>
      </c>
      <c r="G30" s="5" t="s">
        <v>133</v>
      </c>
      <c r="H30" s="4" t="str">
        <f>"00a194"</f>
        <v>00a194</v>
      </c>
      <c r="I30" s="3">
        <v>42800</v>
      </c>
      <c r="J30" s="4" t="str">
        <f>"000006"</f>
        <v>000006</v>
      </c>
      <c r="K30" s="3">
        <v>42853</v>
      </c>
      <c r="L30" s="4" t="str">
        <f>"000017"</f>
        <v>000017</v>
      </c>
      <c r="M30" s="3">
        <v>42853</v>
      </c>
      <c r="N30" s="4">
        <v>17</v>
      </c>
      <c r="O30" s="4" t="str">
        <f>"005891"</f>
        <v>005891</v>
      </c>
      <c r="P30" s="3">
        <v>43367</v>
      </c>
      <c r="Q30" s="6">
        <v>49.24</v>
      </c>
      <c r="R30" s="6">
        <v>8.1774000000000004</v>
      </c>
      <c r="S30" s="6">
        <v>41.062600000000003</v>
      </c>
      <c r="T30" s="4">
        <v>217</v>
      </c>
      <c r="U30" s="3">
        <v>43370</v>
      </c>
      <c r="V30" s="4">
        <v>9845154892</v>
      </c>
      <c r="W30" s="5" t="s">
        <v>40</v>
      </c>
      <c r="X30" s="4" t="s">
        <v>53</v>
      </c>
      <c r="Y30" s="5" t="s">
        <v>54</v>
      </c>
      <c r="Z30" s="4" t="s">
        <v>68</v>
      </c>
      <c r="AA30" s="5" t="s">
        <v>69</v>
      </c>
      <c r="AB30" s="6">
        <f t="shared" si="0"/>
        <v>0.4924</v>
      </c>
      <c r="AD30" s="7"/>
      <c r="AF30" s="7"/>
      <c r="AG30" s="7"/>
    </row>
    <row r="31" spans="1:33" x14ac:dyDescent="0.2">
      <c r="A31" s="11">
        <v>5768</v>
      </c>
      <c r="B31" s="12" t="s">
        <v>35</v>
      </c>
      <c r="C31" s="12">
        <v>43370</v>
      </c>
      <c r="D31" s="4">
        <v>194</v>
      </c>
      <c r="E31" s="5" t="s">
        <v>65</v>
      </c>
      <c r="F31" s="4" t="s">
        <v>134</v>
      </c>
      <c r="G31" s="5" t="s">
        <v>135</v>
      </c>
      <c r="H31" s="4" t="str">
        <f>"000019"</f>
        <v>000019</v>
      </c>
      <c r="I31" s="3">
        <v>42940</v>
      </c>
      <c r="J31" s="4" t="str">
        <f>"000028"</f>
        <v>000028</v>
      </c>
      <c r="K31" s="3">
        <v>42941</v>
      </c>
      <c r="L31" s="4" t="str">
        <f>"000028"</f>
        <v>000028</v>
      </c>
      <c r="M31" s="3">
        <v>42941</v>
      </c>
      <c r="N31" s="4">
        <v>17</v>
      </c>
      <c r="O31" s="4" t="str">
        <f>"005975"</f>
        <v>005975</v>
      </c>
      <c r="P31" s="3">
        <v>43368</v>
      </c>
      <c r="Q31" s="6">
        <v>49.700850000000003</v>
      </c>
      <c r="R31" s="6">
        <v>7.4055</v>
      </c>
      <c r="S31" s="6">
        <v>42.295349999999999</v>
      </c>
      <c r="T31" s="4">
        <v>219</v>
      </c>
      <c r="U31" s="3">
        <v>43370</v>
      </c>
      <c r="V31" s="4">
        <v>9632977771</v>
      </c>
      <c r="W31" s="5" t="s">
        <v>136</v>
      </c>
      <c r="X31" s="4" t="s">
        <v>46</v>
      </c>
      <c r="Y31" s="5" t="s">
        <v>47</v>
      </c>
      <c r="Z31" s="4" t="s">
        <v>59</v>
      </c>
      <c r="AA31" s="5" t="s">
        <v>60</v>
      </c>
      <c r="AB31" s="6">
        <f t="shared" si="0"/>
        <v>0.49700850000000002</v>
      </c>
      <c r="AD31" s="7"/>
      <c r="AF31" s="7"/>
      <c r="AG31" s="7"/>
    </row>
    <row r="32" spans="1:33" x14ac:dyDescent="0.2">
      <c r="A32" s="11">
        <v>6353</v>
      </c>
      <c r="B32" s="12" t="s">
        <v>137</v>
      </c>
      <c r="C32" s="12">
        <v>43385</v>
      </c>
      <c r="D32" s="4">
        <v>194</v>
      </c>
      <c r="E32" s="5" t="s">
        <v>65</v>
      </c>
      <c r="F32" s="4" t="s">
        <v>138</v>
      </c>
      <c r="G32" s="5" t="s">
        <v>139</v>
      </c>
      <c r="H32" s="4" t="str">
        <f>"000051"</f>
        <v>000051</v>
      </c>
      <c r="I32" s="3">
        <v>42845</v>
      </c>
      <c r="J32" s="4" t="str">
        <f>"000111"</f>
        <v>000111</v>
      </c>
      <c r="K32" s="3">
        <v>43187</v>
      </c>
      <c r="L32" s="4" t="str">
        <f>"000170"</f>
        <v>000170</v>
      </c>
      <c r="M32" s="3">
        <v>43190</v>
      </c>
      <c r="N32" s="4">
        <v>17</v>
      </c>
      <c r="O32" s="4" t="str">
        <f>"006227"</f>
        <v>006227</v>
      </c>
      <c r="P32" s="3">
        <v>43379</v>
      </c>
      <c r="Q32" s="6">
        <v>39.875999999999998</v>
      </c>
      <c r="R32" s="6">
        <v>4.9535</v>
      </c>
      <c r="S32" s="6">
        <v>34.922499999999999</v>
      </c>
      <c r="T32" s="4">
        <v>228</v>
      </c>
      <c r="U32" s="3">
        <v>43385</v>
      </c>
      <c r="V32" s="4">
        <v>9845154892</v>
      </c>
      <c r="W32" s="5" t="s">
        <v>40</v>
      </c>
      <c r="X32" s="4" t="s">
        <v>55</v>
      </c>
      <c r="Y32" s="5" t="s">
        <v>56</v>
      </c>
      <c r="Z32" s="4" t="s">
        <v>68</v>
      </c>
      <c r="AA32" s="5" t="s">
        <v>69</v>
      </c>
      <c r="AB32" s="6">
        <f t="shared" si="0"/>
        <v>0.39876</v>
      </c>
      <c r="AD32" s="7"/>
      <c r="AF32" s="7"/>
      <c r="AG32" s="7"/>
    </row>
    <row r="33" spans="1:33" x14ac:dyDescent="0.2">
      <c r="A33" s="11">
        <v>6354</v>
      </c>
      <c r="B33" s="12" t="s">
        <v>137</v>
      </c>
      <c r="C33" s="12">
        <v>43385</v>
      </c>
      <c r="D33" s="4">
        <v>194</v>
      </c>
      <c r="E33" s="5" t="s">
        <v>65</v>
      </c>
      <c r="F33" s="4" t="s">
        <v>138</v>
      </c>
      <c r="G33" s="5" t="s">
        <v>139</v>
      </c>
      <c r="H33" s="4" t="str">
        <f>"000051"</f>
        <v>000051</v>
      </c>
      <c r="I33" s="3">
        <v>42845</v>
      </c>
      <c r="J33" s="4" t="str">
        <f>"000111"</f>
        <v>000111</v>
      </c>
      <c r="K33" s="3">
        <v>43187</v>
      </c>
      <c r="L33" s="4" t="str">
        <f>"000170"</f>
        <v>000170</v>
      </c>
      <c r="M33" s="3">
        <v>43190</v>
      </c>
      <c r="N33" s="4">
        <v>17</v>
      </c>
      <c r="O33" s="4" t="str">
        <f>"006227"</f>
        <v>006227</v>
      </c>
      <c r="P33" s="3">
        <v>43379</v>
      </c>
      <c r="Q33" s="6">
        <v>39.875999999999998</v>
      </c>
      <c r="R33" s="6">
        <v>4.9535</v>
      </c>
      <c r="S33" s="6">
        <v>34.922499999999999</v>
      </c>
      <c r="T33" s="4">
        <v>228</v>
      </c>
      <c r="U33" s="3">
        <v>43385</v>
      </c>
      <c r="V33" s="4">
        <v>9845154892</v>
      </c>
      <c r="W33" s="5" t="s">
        <v>40</v>
      </c>
      <c r="X33" s="4" t="s">
        <v>55</v>
      </c>
      <c r="Y33" s="5" t="s">
        <v>56</v>
      </c>
      <c r="Z33" s="4" t="s">
        <v>68</v>
      </c>
      <c r="AA33" s="5" t="s">
        <v>69</v>
      </c>
      <c r="AB33" s="6">
        <f t="shared" si="0"/>
        <v>0.39876</v>
      </c>
      <c r="AD33" s="7"/>
      <c r="AF33" s="7"/>
      <c r="AG33" s="7"/>
    </row>
    <row r="34" spans="1:33" x14ac:dyDescent="0.2">
      <c r="A34" s="11">
        <v>6664</v>
      </c>
      <c r="B34" s="12" t="s">
        <v>137</v>
      </c>
      <c r="C34" s="12">
        <v>43389</v>
      </c>
      <c r="D34" s="4">
        <v>194</v>
      </c>
      <c r="E34" s="5" t="s">
        <v>65</v>
      </c>
      <c r="F34" s="4" t="s">
        <v>140</v>
      </c>
      <c r="G34" s="5" t="s">
        <v>141</v>
      </c>
      <c r="H34" s="4" t="str">
        <f>"000195"</f>
        <v>000195</v>
      </c>
      <c r="I34" s="3">
        <v>42800</v>
      </c>
      <c r="J34" s="4" t="str">
        <f>"000029"</f>
        <v>000029</v>
      </c>
      <c r="K34" s="3">
        <v>42872</v>
      </c>
      <c r="L34" s="4" t="str">
        <f>"000038"</f>
        <v>000038</v>
      </c>
      <c r="M34" s="3">
        <v>42872</v>
      </c>
      <c r="N34" s="4">
        <v>17</v>
      </c>
      <c r="O34" s="4" t="str">
        <f>"006578"</f>
        <v>006578</v>
      </c>
      <c r="P34" s="3">
        <v>43383</v>
      </c>
      <c r="Q34" s="6">
        <v>48.457999999999998</v>
      </c>
      <c r="R34" s="6">
        <v>8.0825999999999993</v>
      </c>
      <c r="S34" s="6">
        <v>40.375399999999999</v>
      </c>
      <c r="T34" s="4">
        <v>243</v>
      </c>
      <c r="U34" s="3">
        <v>43389</v>
      </c>
      <c r="V34" s="4">
        <v>9845154892</v>
      </c>
      <c r="W34" s="5" t="s">
        <v>40</v>
      </c>
      <c r="X34" s="4" t="s">
        <v>53</v>
      </c>
      <c r="Y34" s="5" t="s">
        <v>54</v>
      </c>
      <c r="Z34" s="4" t="s">
        <v>68</v>
      </c>
      <c r="AA34" s="5" t="s">
        <v>69</v>
      </c>
      <c r="AB34" s="6">
        <f t="shared" si="0"/>
        <v>0.48458000000000001</v>
      </c>
      <c r="AD34" s="7"/>
      <c r="AF34" s="7"/>
      <c r="AG34" s="7"/>
    </row>
    <row r="35" spans="1:33" x14ac:dyDescent="0.2">
      <c r="A35" s="11">
        <v>6869</v>
      </c>
      <c r="B35" s="12" t="s">
        <v>137</v>
      </c>
      <c r="C35" s="12">
        <v>43398</v>
      </c>
      <c r="D35" s="4">
        <v>194</v>
      </c>
      <c r="E35" s="5" t="s">
        <v>65</v>
      </c>
      <c r="F35" s="4" t="s">
        <v>142</v>
      </c>
      <c r="G35" s="5" t="s">
        <v>143</v>
      </c>
      <c r="H35" s="4" t="str">
        <f>"000167"</f>
        <v>000167</v>
      </c>
      <c r="I35" s="3">
        <v>43085</v>
      </c>
      <c r="J35" s="4" t="str">
        <f>"000073"</f>
        <v>000073</v>
      </c>
      <c r="K35" s="3">
        <v>43251</v>
      </c>
      <c r="L35" s="4" t="str">
        <f>"000155"</f>
        <v>000155</v>
      </c>
      <c r="M35" s="3">
        <v>43251</v>
      </c>
      <c r="N35" s="4">
        <v>18</v>
      </c>
      <c r="O35" s="4" t="str">
        <f>"006850"</f>
        <v>006850</v>
      </c>
      <c r="P35" s="3">
        <v>43390</v>
      </c>
      <c r="Q35" s="6">
        <v>49.77</v>
      </c>
      <c r="R35" s="6">
        <v>7.2835000000000001</v>
      </c>
      <c r="S35" s="6">
        <v>42.486499999999999</v>
      </c>
      <c r="T35" s="4">
        <v>249</v>
      </c>
      <c r="U35" s="3">
        <v>43398</v>
      </c>
      <c r="V35" s="4">
        <v>9880940728</v>
      </c>
      <c r="W35" s="5" t="s">
        <v>48</v>
      </c>
      <c r="X35" s="4" t="s">
        <v>39</v>
      </c>
      <c r="Y35" s="5" t="s">
        <v>38</v>
      </c>
      <c r="Z35" s="4" t="s">
        <v>68</v>
      </c>
      <c r="AA35" s="5" t="s">
        <v>69</v>
      </c>
      <c r="AB35" s="6">
        <f t="shared" si="0"/>
        <v>0.49770000000000003</v>
      </c>
      <c r="AD35" s="7"/>
      <c r="AF35" s="7"/>
      <c r="AG35" s="7"/>
    </row>
    <row r="36" spans="1:33" x14ac:dyDescent="0.2">
      <c r="A36" s="11">
        <v>7122</v>
      </c>
      <c r="B36" s="12" t="s">
        <v>137</v>
      </c>
      <c r="C36" s="12">
        <v>43404</v>
      </c>
      <c r="D36" s="4">
        <v>194</v>
      </c>
      <c r="E36" s="5" t="s">
        <v>65</v>
      </c>
      <c r="F36" s="4" t="s">
        <v>144</v>
      </c>
      <c r="G36" s="5" t="s">
        <v>145</v>
      </c>
      <c r="H36" s="4" t="str">
        <f>"000005"</f>
        <v>000005</v>
      </c>
      <c r="I36" s="3">
        <v>43238</v>
      </c>
      <c r="J36" s="4" t="str">
        <f>"000054"</f>
        <v>000054</v>
      </c>
      <c r="K36" s="3">
        <v>43249</v>
      </c>
      <c r="L36" s="4" t="str">
        <f>"000077"</f>
        <v>000077</v>
      </c>
      <c r="M36" s="3">
        <v>43250</v>
      </c>
      <c r="N36" s="4">
        <v>18</v>
      </c>
      <c r="O36" s="4" t="str">
        <f>"007050"</f>
        <v>007050</v>
      </c>
      <c r="P36" s="3">
        <v>43400</v>
      </c>
      <c r="Q36" s="6">
        <v>27.742000000000001</v>
      </c>
      <c r="R36" s="6">
        <v>2.9940000000000002</v>
      </c>
      <c r="S36" s="6">
        <v>24.748000000000001</v>
      </c>
      <c r="T36" s="4">
        <v>260</v>
      </c>
      <c r="U36" s="3">
        <v>43404</v>
      </c>
      <c r="V36" s="4">
        <v>9448064004</v>
      </c>
      <c r="W36" s="5" t="s">
        <v>48</v>
      </c>
      <c r="X36" s="4" t="s">
        <v>146</v>
      </c>
      <c r="Y36" s="5" t="s">
        <v>147</v>
      </c>
      <c r="Z36" s="4" t="s">
        <v>68</v>
      </c>
      <c r="AA36" s="5" t="s">
        <v>69</v>
      </c>
      <c r="AB36" s="6">
        <f t="shared" si="0"/>
        <v>0.27742</v>
      </c>
      <c r="AD36" s="7"/>
      <c r="AF36" s="7"/>
      <c r="AG36" s="7"/>
    </row>
    <row r="37" spans="1:33" x14ac:dyDescent="0.2">
      <c r="A37" s="11">
        <v>7364</v>
      </c>
      <c r="B37" s="12" t="s">
        <v>148</v>
      </c>
      <c r="C37" s="12">
        <v>43424</v>
      </c>
      <c r="D37" s="4">
        <v>194</v>
      </c>
      <c r="E37" s="5" t="s">
        <v>65</v>
      </c>
      <c r="F37" s="4" t="s">
        <v>149</v>
      </c>
      <c r="G37" s="5" t="s">
        <v>150</v>
      </c>
      <c r="H37" s="4" t="str">
        <f>"000004"</f>
        <v>000004</v>
      </c>
      <c r="I37" s="3">
        <v>43238</v>
      </c>
      <c r="J37" s="4" t="str">
        <f>"000055"</f>
        <v>000055</v>
      </c>
      <c r="K37" s="3">
        <v>43249</v>
      </c>
      <c r="L37" s="4" t="str">
        <f>"000076"</f>
        <v>000076</v>
      </c>
      <c r="M37" s="3">
        <v>43250</v>
      </c>
      <c r="N37" s="4">
        <v>18</v>
      </c>
      <c r="O37" s="4" t="str">
        <f>"007360"</f>
        <v>007360</v>
      </c>
      <c r="P37" s="3">
        <v>43420</v>
      </c>
      <c r="Q37" s="6">
        <v>21.837</v>
      </c>
      <c r="R37" s="6">
        <v>2.7397999999999998</v>
      </c>
      <c r="S37" s="6">
        <v>19.097200000000001</v>
      </c>
      <c r="T37" s="4">
        <v>271</v>
      </c>
      <c r="U37" s="3">
        <v>43424</v>
      </c>
      <c r="V37" s="4">
        <v>9448064004</v>
      </c>
      <c r="W37" s="5" t="s">
        <v>48</v>
      </c>
      <c r="X37" s="4" t="s">
        <v>146</v>
      </c>
      <c r="Y37" s="5" t="s">
        <v>147</v>
      </c>
      <c r="Z37" s="4" t="s">
        <v>68</v>
      </c>
      <c r="AA37" s="5" t="s">
        <v>69</v>
      </c>
      <c r="AB37" s="6">
        <f t="shared" si="0"/>
        <v>0.21837000000000001</v>
      </c>
      <c r="AD37" s="7"/>
      <c r="AF37" s="7"/>
      <c r="AG37" s="7"/>
    </row>
    <row r="38" spans="1:33" x14ac:dyDescent="0.2">
      <c r="A38" s="11">
        <v>7604</v>
      </c>
      <c r="B38" s="12" t="s">
        <v>151</v>
      </c>
      <c r="C38" s="12">
        <v>43437</v>
      </c>
      <c r="D38" s="4">
        <v>194</v>
      </c>
      <c r="E38" s="5" t="s">
        <v>65</v>
      </c>
      <c r="F38" s="4" t="s">
        <v>152</v>
      </c>
      <c r="G38" s="5" t="s">
        <v>153</v>
      </c>
      <c r="H38" s="4" t="str">
        <f>"000168"</f>
        <v>000168</v>
      </c>
      <c r="I38" s="3">
        <v>42767</v>
      </c>
      <c r="J38" s="4" t="str">
        <f>"000041"</f>
        <v>000041</v>
      </c>
      <c r="K38" s="3">
        <v>42886</v>
      </c>
      <c r="L38" s="4" t="str">
        <f>"000071"</f>
        <v>000071</v>
      </c>
      <c r="M38" s="3">
        <v>42886</v>
      </c>
      <c r="N38" s="4">
        <v>16</v>
      </c>
      <c r="O38" s="4" t="str">
        <f>"007439"</f>
        <v>007439</v>
      </c>
      <c r="P38" s="3">
        <v>43421</v>
      </c>
      <c r="Q38" s="6">
        <v>3.1179999999999999</v>
      </c>
      <c r="R38" s="6">
        <v>0.39040000000000002</v>
      </c>
      <c r="S38" s="6">
        <v>2.7275999999999998</v>
      </c>
      <c r="T38" s="4">
        <v>279</v>
      </c>
      <c r="U38" s="3">
        <v>43437</v>
      </c>
      <c r="V38" s="4">
        <v>9880940728</v>
      </c>
      <c r="W38" s="5" t="s">
        <v>83</v>
      </c>
      <c r="X38" s="4" t="s">
        <v>154</v>
      </c>
      <c r="Y38" s="5" t="s">
        <v>155</v>
      </c>
      <c r="Z38" s="4" t="s">
        <v>68</v>
      </c>
      <c r="AA38" s="5" t="s">
        <v>69</v>
      </c>
      <c r="AB38" s="6">
        <f t="shared" si="0"/>
        <v>3.1179999999999999E-2</v>
      </c>
      <c r="AD38" s="7"/>
      <c r="AF38" s="7"/>
      <c r="AG38" s="7"/>
    </row>
    <row r="39" spans="1:33" x14ac:dyDescent="0.2">
      <c r="A39" s="11">
        <v>7605</v>
      </c>
      <c r="B39" s="12" t="s">
        <v>151</v>
      </c>
      <c r="C39" s="12">
        <v>43437</v>
      </c>
      <c r="D39" s="4">
        <v>194</v>
      </c>
      <c r="E39" s="5" t="s">
        <v>65</v>
      </c>
      <c r="F39" s="4" t="s">
        <v>156</v>
      </c>
      <c r="G39" s="5" t="s">
        <v>157</v>
      </c>
      <c r="H39" s="4" t="str">
        <f>"000165"</f>
        <v>000165</v>
      </c>
      <c r="I39" s="3">
        <v>42825</v>
      </c>
      <c r="J39" s="4" t="str">
        <f>"000044"</f>
        <v>000044</v>
      </c>
      <c r="K39" s="3">
        <v>42886</v>
      </c>
      <c r="L39" s="4" t="str">
        <f>"000073"</f>
        <v>000073</v>
      </c>
      <c r="M39" s="3">
        <v>42886</v>
      </c>
      <c r="N39" s="4">
        <v>17</v>
      </c>
      <c r="O39" s="4" t="str">
        <f>"007440"</f>
        <v>007440</v>
      </c>
      <c r="P39" s="3">
        <v>43421</v>
      </c>
      <c r="Q39" s="6">
        <v>97.14</v>
      </c>
      <c r="R39" s="6">
        <v>16.202400000000001</v>
      </c>
      <c r="S39" s="6">
        <v>80.937600000000003</v>
      </c>
      <c r="T39" s="4">
        <v>279</v>
      </c>
      <c r="U39" s="3">
        <v>43437</v>
      </c>
      <c r="V39" s="4">
        <v>9880940728</v>
      </c>
      <c r="W39" s="5" t="s">
        <v>40</v>
      </c>
      <c r="X39" s="4" t="s">
        <v>49</v>
      </c>
      <c r="Y39" s="5" t="s">
        <v>50</v>
      </c>
      <c r="Z39" s="4" t="s">
        <v>68</v>
      </c>
      <c r="AA39" s="5" t="s">
        <v>69</v>
      </c>
      <c r="AB39" s="6">
        <f t="shared" si="0"/>
        <v>0.97140000000000004</v>
      </c>
      <c r="AD39" s="7"/>
      <c r="AF39" s="7"/>
      <c r="AG3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2019-01-17T15:08:06Z</dcterms:modified>
</cp:coreProperties>
</file>