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1" i="1" l="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<sst xmlns="http://schemas.openxmlformats.org/spreadsheetml/2006/main" count="298" uniqueCount="148">
  <si>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</si>
  <si>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</si>
  <si>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</si>
  <si>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</si>
  <si>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</si>
  <si>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</si>
  <si>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</si>
  <si>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</si>
  <si>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</si>
  <si>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</si>
  <si>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</si>
  <si>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</si>
  <si>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</si>
  <si>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</si>
  <si>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</si>
  <si>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</si>
  <si>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</si>
  <si>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</si>
  <si>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</si>
  <si>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</si>
  <si>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</si>
  <si>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</si>
  <si>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</si>
  <si>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</si>
  <si>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</si>
  <si>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</si>
  <si>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</si>
  <si>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</si>
  <si>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</si>
  <si>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</si>
  <si>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</si>
  <si>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ddo235</t>
  </si>
  <si>
    <t xml:space="preserve"> Assistant Executive Engineer Project-1 Yelahanka Zone</t>
  </si>
  <si>
    <t>ddo227</t>
  </si>
  <si>
    <t xml:space="preserve"> Assistant Executive Engineer Maruthinagara Yelhanka Zone</t>
  </si>
  <si>
    <t>ddo617</t>
  </si>
  <si>
    <t xml:space="preserve"> Executive Engineer Electrical Yelhanka Zone</t>
  </si>
  <si>
    <t>August</t>
  </si>
  <si>
    <t>P1771</t>
  </si>
  <si>
    <t>Zone Works - POW Works</t>
  </si>
  <si>
    <t>July</t>
  </si>
  <si>
    <t>P0300</t>
  </si>
  <si>
    <t>M and R to Street Lights - Replacement of Burnt Bulbs etc. (Package)</t>
  </si>
  <si>
    <t>June</t>
  </si>
  <si>
    <t>M.S.Venkatesh</t>
  </si>
  <si>
    <t>May</t>
  </si>
  <si>
    <t>September</t>
  </si>
  <si>
    <t>P1802</t>
  </si>
  <si>
    <t>Water Supply New Areas</t>
  </si>
  <si>
    <t>Chowdeswari Ward</t>
  </si>
  <si>
    <t>002-17-000059</t>
  </si>
  <si>
    <t>Consultancy Services for preparation of detailed survey designs drawings estimate bid document bill of quantities for the work of Improvements to road adjacent to Yelahanka Lake from kenchanahalli to Chowdeshwari temple in ward no 02 of Yelahanka Sub Division</t>
  </si>
  <si>
    <t>M/s Silicon Consulting Engineers</t>
  </si>
  <si>
    <t>002-15-000007</t>
  </si>
  <si>
    <t>Providing Asphalting to 26th A Cross western side kondappa layout in ward No 02 of yelahanka Sub division</t>
  </si>
  <si>
    <t>Sambashiva Reddy.C</t>
  </si>
  <si>
    <t>002-16-000003</t>
  </si>
  <si>
    <t>Construction of Culverts at Village area in ward No 02 of yelahanka Sub division</t>
  </si>
  <si>
    <t>Adhinarayanareddy   (Adi Electricals)</t>
  </si>
  <si>
    <t>002-13-000049</t>
  </si>
  <si>
    <t>Construction of Class rooms at Kenchenahalli village in ward No-02 of Yelahanka Sub Division.</t>
  </si>
  <si>
    <t>Technical Manager (West)KRIDL, Bangaluru</t>
  </si>
  <si>
    <t>P2654</t>
  </si>
  <si>
    <t>Special Package for 110 Villages (Rs. 1 Crore Per Village)</t>
  </si>
  <si>
    <t>002-14-000046</t>
  </si>
  <si>
    <t xml:space="preserve">Drilling of Bore well and providing pipe line at Harohalli, Nagenahlli and Kenchenahalli in ward No:02 of Yelahanka Sub Division </t>
  </si>
  <si>
    <t>Technical Manager (West) KRIDL, Bangaluru</t>
  </si>
  <si>
    <t>002-16-000032</t>
  </si>
  <si>
    <t>Construction of CC road at 30th cross western side Kondappa layout near jangamaiah house in ward no 02 of Yelahanka Sub division</t>
  </si>
  <si>
    <t>P2415</t>
  </si>
  <si>
    <t>Reserve fund for TandF Committee</t>
  </si>
  <si>
    <t>002-16-000027</t>
  </si>
  <si>
    <t>Improvements to roads and drains western side Kondappa layout near railway well in ward no 02 of Yelahanka Sub division</t>
  </si>
  <si>
    <t>002-16-000034</t>
  </si>
  <si>
    <t>Construction of CC road at Manavarthi thota cross roads near anjaneyalu house in ward no 02 of Yelahanka Sub division</t>
  </si>
  <si>
    <t>002-16-000001</t>
  </si>
  <si>
    <t>Operation and maintenance of Street lights in Chowdeshwari Ward W No 2 Package Y 2</t>
  </si>
  <si>
    <t xml:space="preserve"> AV Gurumurthy Prof of M/s Kiran  Electrical Entarprises</t>
  </si>
  <si>
    <t>002-15-000021</t>
  </si>
  <si>
    <t>Providing pot hole filling at Yelahanka old town Areas in ward No 02 of Yelahanka Sub Division</t>
  </si>
  <si>
    <t>002-14-000012</t>
  </si>
  <si>
    <t>Providing RCC covering to Existing SWD at kamakshamma layout 1st main road near chinnappa house in ward No 02 of yelahanka Sub Division</t>
  </si>
  <si>
    <t>B.R.Dhananjaya</t>
  </si>
  <si>
    <t>002-17-000020</t>
  </si>
  <si>
    <t>Construction of Hospital Building in ward no 02 Yelahanka Sub Division</t>
  </si>
  <si>
    <t>K.Gopireddy</t>
  </si>
  <si>
    <t>P3111</t>
  </si>
  <si>
    <t>State Finance Commission Untied Grant Works</t>
  </si>
  <si>
    <t>002-18-000021</t>
  </si>
  <si>
    <t>Drilling of Borewells and providing water supply in ward no 02 Yelahanka Sub Division</t>
  </si>
  <si>
    <t>P3293</t>
  </si>
  <si>
    <t>14th Finance Commission Works - Drinking Water</t>
  </si>
  <si>
    <t>002-17-000034</t>
  </si>
  <si>
    <t>Providing pipe line in ward No 02 of yelahanka Sub division</t>
  </si>
  <si>
    <t>K.Shankar Reddy</t>
  </si>
  <si>
    <t>002-16-000037</t>
  </si>
  <si>
    <t>Cleaning of secondary and tertiary drain at main and cross roads in ward no 02 of Yelahanka Sub division</t>
  </si>
  <si>
    <t>002-16-000009</t>
  </si>
  <si>
    <t>Emergency works in ward No 02 of yelahanka Sub Division</t>
  </si>
  <si>
    <t>G.Muniraju Pro KBS Engineering works</t>
  </si>
  <si>
    <t>002-16-000014</t>
  </si>
  <si>
    <t>Provide Grant in Aid to National Festivals in ward No 02 of Yelahanka Sub Division</t>
  </si>
  <si>
    <t>Sri.R.Lokesh</t>
  </si>
  <si>
    <t>002-17-000025</t>
  </si>
  <si>
    <t>Providing pot hole filling in chowdeshwari ward No 02 of  yelahanka Sub Division</t>
  </si>
  <si>
    <t>B.B.Umesh, SMLP Asphalt</t>
  </si>
  <si>
    <t>002-18-000001</t>
  </si>
  <si>
    <t>DRILLING OF BOREWELLS AND PROVIDING PIPE LINE IN WARD NO 2 OF YELAHANKA SUB DIVISION</t>
  </si>
  <si>
    <t>Technical Manager (West) KRIDL , BBMP</t>
  </si>
  <si>
    <t>002-17-000058</t>
  </si>
  <si>
    <t>Providing Modren Dust Bin in Bangalore City in ward no 02</t>
  </si>
  <si>
    <t xml:space="preserve">Lakshminarayan.V </t>
  </si>
  <si>
    <t>P3110</t>
  </si>
  <si>
    <t>14th Finance Commission Grant Works</t>
  </si>
  <si>
    <t>002-18-000019</t>
  </si>
  <si>
    <t>Providing LED Street lights in ward no 02 of Yelahanka Sub Division</t>
  </si>
  <si>
    <t>KRIDL</t>
  </si>
  <si>
    <t>P3290</t>
  </si>
  <si>
    <t>14th Finance Commission Works - Providing Street Lights and Maintenance</t>
  </si>
  <si>
    <t>002-18-000022</t>
  </si>
  <si>
    <t>Improvements to roads and footpath  in ward no 02 Yelahanka Sub Division</t>
  </si>
  <si>
    <t xml:space="preserve">Sri.Girish.M. (Sri Balaji Infrastructures) </t>
  </si>
  <si>
    <t>P3296</t>
  </si>
  <si>
    <t>14th Finance Commission Works - Road and Footpath Maintenance</t>
  </si>
  <si>
    <t>002-18-000020</t>
  </si>
  <si>
    <t>Cleaning and removal of debris in burial grounds in ward no 02 Yelahanka Sub Division</t>
  </si>
  <si>
    <t xml:space="preserve">Girish.M. (Sri Balaji Infrastructures) </t>
  </si>
  <si>
    <t>P3291</t>
  </si>
  <si>
    <t>14th Fin  -Maintenance of Cremotorium, Burial Grounds</t>
  </si>
  <si>
    <t>002-17-000012</t>
  </si>
  <si>
    <t>Providing LED Street lights  in ward no 02 Yelahanka Sub Division</t>
  </si>
  <si>
    <t>Technical Maneger KRIDL</t>
  </si>
  <si>
    <t>P3142</t>
  </si>
  <si>
    <t>LED Pilot Project in Ward No.9, 2, 11, 41, 43, 27, 52, 32, 57, 31, 68, 72,(Each Rs.25Lakhs Ward No.75(Rs.50 Lakhs)</t>
  </si>
  <si>
    <t>November</t>
  </si>
  <si>
    <t>002-17-000043</t>
  </si>
  <si>
    <t>Drilling of borewells in ward No 02 of yelahanka Sub division.</t>
  </si>
  <si>
    <t xml:space="preserve">Ganesh </t>
  </si>
  <si>
    <t>002-16-000010</t>
  </si>
  <si>
    <t>Engaging labour and tractor for Emergant works at yelahanka  Old town area  in ward No 02 of Yelahanka Sub Division</t>
  </si>
  <si>
    <t xml:space="preserve">S.Jagadish    </t>
  </si>
  <si>
    <t>002-16-000011</t>
  </si>
  <si>
    <t>Engaging labour and tractor for Emergant works at village area  in ward No 02 of Yelahanka Sub Division</t>
  </si>
  <si>
    <t>S.Jagadish Pro Varun Karthick Construction</t>
  </si>
  <si>
    <t>December</t>
  </si>
  <si>
    <t>002-16-000018</t>
  </si>
  <si>
    <t>Maintenance of Existing borewells and supply of water through water tanker at village area in ward No  02 of yelahanka Sub division</t>
  </si>
  <si>
    <t>Adinarayanareddy (Adi Electricals)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</si>
</sst>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workbookViewId="0">
      <selection activeCell="C1" sqref="C1"/>
    </sheetView>
  </sheetViews>
  <sheetFormatPr defaultRowHeight="12.75" x14ac:dyDescent="0.2"/>
  <cols>
    <col min="1"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2</v>
      </c>
      <c r="B2" s="13" t="s">
        <v>28</v>
      </c>
      <c r="C2" s="13">
        <v>43194</v>
      </c>
      <c r="D2" s="5">
        <v>2</v>
      </c>
      <c r="E2" s="6" t="s">
        <v>49</v>
      </c>
      <c r="F2" s="5" t="s">
        <v>50</v>
      </c>
      <c r="G2" s="6" t="s">
        <v>51</v>
      </c>
      <c r="H2" s="5" t="str">
        <f>"000012"</f>
        <v>000012</v>
      </c>
      <c r="I2" s="4">
        <v>42893</v>
      </c>
      <c r="J2" s="5" t="str">
        <f>"000051"</f>
        <v>000051</v>
      </c>
      <c r="K2" s="4">
        <v>43157</v>
      </c>
      <c r="L2" s="5" t="str">
        <f>"000060"</f>
        <v>000060</v>
      </c>
      <c r="M2" s="4">
        <v>43157</v>
      </c>
      <c r="N2" s="5">
        <v>17</v>
      </c>
      <c r="O2" s="5" t="str">
        <f>"000033"</f>
        <v>000033</v>
      </c>
      <c r="P2" s="4">
        <v>43191</v>
      </c>
      <c r="Q2" s="7">
        <v>2.8</v>
      </c>
      <c r="R2" s="7">
        <v>0.28000000000000003</v>
      </c>
      <c r="S2" s="7">
        <v>2.52</v>
      </c>
      <c r="T2" s="5">
        <v>1</v>
      </c>
      <c r="U2" s="4">
        <v>43194</v>
      </c>
      <c r="V2" s="5">
        <v>9448353883</v>
      </c>
      <c r="W2" s="6" t="s">
        <v>52</v>
      </c>
      <c r="X2" s="5" t="s">
        <v>29</v>
      </c>
      <c r="Y2" s="6" t="s">
        <v>30</v>
      </c>
      <c r="Z2" s="5" t="s">
        <v>31</v>
      </c>
      <c r="AA2" s="6" t="s">
        <v>32</v>
      </c>
      <c r="AB2" s="7">
        <v>2.7999999999999997E-2</v>
      </c>
      <c r="AD2" s="8"/>
      <c r="AF2" s="8"/>
      <c r="AG2" s="8"/>
    </row>
    <row r="3" spans="1:33" x14ac:dyDescent="0.2">
      <c r="A3" s="12">
        <v>316</v>
      </c>
      <c r="B3" s="13" t="s">
        <v>28</v>
      </c>
      <c r="C3" s="13">
        <v>43200</v>
      </c>
      <c r="D3" s="5">
        <v>2</v>
      </c>
      <c r="E3" s="6" t="s">
        <v>49</v>
      </c>
      <c r="F3" s="5" t="s">
        <v>53</v>
      </c>
      <c r="G3" s="6" t="s">
        <v>54</v>
      </c>
      <c r="H3" s="5" t="str">
        <f>"000072"</f>
        <v>000072</v>
      </c>
      <c r="I3" s="4">
        <v>42509</v>
      </c>
      <c r="J3" s="5" t="str">
        <f>"000059"</f>
        <v>000059</v>
      </c>
      <c r="K3" s="4">
        <v>42571</v>
      </c>
      <c r="L3" s="5" t="str">
        <f>"000131"</f>
        <v>000131</v>
      </c>
      <c r="M3" s="4">
        <v>42574</v>
      </c>
      <c r="N3" s="5">
        <v>15</v>
      </c>
      <c r="O3" s="5" t="str">
        <f>"011045"</f>
        <v>011045</v>
      </c>
      <c r="P3" s="4">
        <v>43187</v>
      </c>
      <c r="Q3" s="7">
        <v>18.321870000000001</v>
      </c>
      <c r="R3" s="7">
        <v>2.8182800000000001</v>
      </c>
      <c r="S3" s="7">
        <v>15.503590000000001</v>
      </c>
      <c r="T3" s="5">
        <v>9</v>
      </c>
      <c r="U3" s="4">
        <v>43200</v>
      </c>
      <c r="V3" s="5">
        <v>7795567429</v>
      </c>
      <c r="W3" s="6" t="s">
        <v>55</v>
      </c>
      <c r="X3" s="5" t="s">
        <v>38</v>
      </c>
      <c r="Y3" s="6" t="s">
        <v>39</v>
      </c>
      <c r="Z3" s="5" t="s">
        <v>33</v>
      </c>
      <c r="AA3" s="6" t="s">
        <v>34</v>
      </c>
      <c r="AB3" s="7">
        <v>0.18321870000000001</v>
      </c>
      <c r="AD3" s="8"/>
      <c r="AF3" s="8"/>
      <c r="AG3" s="8"/>
    </row>
    <row r="4" spans="1:33" x14ac:dyDescent="0.2">
      <c r="A4" s="12">
        <v>1284</v>
      </c>
      <c r="B4" s="13" t="s">
        <v>45</v>
      </c>
      <c r="C4" s="13">
        <v>43241</v>
      </c>
      <c r="D4" s="5">
        <v>2</v>
      </c>
      <c r="E4" s="6" t="s">
        <v>49</v>
      </c>
      <c r="F4" s="5" t="s">
        <v>50</v>
      </c>
      <c r="G4" s="6" t="s">
        <v>51</v>
      </c>
      <c r="H4" s="5" t="str">
        <f>"000012"</f>
        <v>000012</v>
      </c>
      <c r="I4" s="4">
        <v>42893</v>
      </c>
      <c r="J4" s="5" t="str">
        <f>"000051"</f>
        <v>000051</v>
      </c>
      <c r="K4" s="4">
        <v>43157</v>
      </c>
      <c r="L4" s="5" t="str">
        <f>"000060"</f>
        <v>000060</v>
      </c>
      <c r="M4" s="4">
        <v>43157</v>
      </c>
      <c r="N4" s="5">
        <v>17</v>
      </c>
      <c r="O4" s="5" t="str">
        <f>"000033"</f>
        <v>000033</v>
      </c>
      <c r="P4" s="4">
        <v>43191</v>
      </c>
      <c r="Q4" s="7">
        <v>171.39445000000001</v>
      </c>
      <c r="R4" s="7">
        <v>5.5360300000000002</v>
      </c>
      <c r="S4" s="7">
        <v>165.85842</v>
      </c>
      <c r="T4" s="5">
        <v>55</v>
      </c>
      <c r="U4" s="4">
        <v>43241</v>
      </c>
      <c r="V4" s="5">
        <v>9980046168</v>
      </c>
      <c r="W4" s="6" t="s">
        <v>102</v>
      </c>
      <c r="X4" s="5" t="s">
        <v>29</v>
      </c>
      <c r="Y4" s="6" t="s">
        <v>30</v>
      </c>
      <c r="Z4" s="5" t="s">
        <v>31</v>
      </c>
      <c r="AA4" s="6" t="s">
        <v>32</v>
      </c>
      <c r="AB4" s="7">
        <v>1.7139445</v>
      </c>
      <c r="AD4" s="8"/>
      <c r="AF4" s="8"/>
      <c r="AG4" s="8"/>
    </row>
    <row r="5" spans="1:33" x14ac:dyDescent="0.2">
      <c r="A5" s="12">
        <v>1601</v>
      </c>
      <c r="B5" s="13" t="s">
        <v>43</v>
      </c>
      <c r="C5" s="13">
        <v>43252</v>
      </c>
      <c r="D5" s="5">
        <v>2</v>
      </c>
      <c r="E5" s="6" t="s">
        <v>49</v>
      </c>
      <c r="F5" s="5" t="s">
        <v>78</v>
      </c>
      <c r="G5" s="6" t="s">
        <v>79</v>
      </c>
      <c r="H5" s="5" t="str">
        <f>"000164"</f>
        <v>000164</v>
      </c>
      <c r="I5" s="4">
        <v>42207</v>
      </c>
      <c r="J5" s="5" t="str">
        <f>"000118"</f>
        <v>000118</v>
      </c>
      <c r="K5" s="4">
        <v>42325</v>
      </c>
      <c r="L5" s="5" t="str">
        <f>"000242"</f>
        <v>000242</v>
      </c>
      <c r="M5" s="4">
        <v>42325</v>
      </c>
      <c r="N5" s="5">
        <v>15</v>
      </c>
      <c r="O5" s="5" t="str">
        <f>"002000"</f>
        <v>002000</v>
      </c>
      <c r="P5" s="4">
        <v>43246</v>
      </c>
      <c r="Q5" s="7">
        <v>4.5771800000000002</v>
      </c>
      <c r="R5" s="7">
        <v>0.68644000000000005</v>
      </c>
      <c r="S5" s="7">
        <v>3.8907400000000001</v>
      </c>
      <c r="T5" s="5">
        <v>63</v>
      </c>
      <c r="U5" s="4">
        <v>43252</v>
      </c>
      <c r="V5" s="5">
        <v>9886155297</v>
      </c>
      <c r="W5" s="6" t="s">
        <v>44</v>
      </c>
      <c r="X5" s="5" t="s">
        <v>38</v>
      </c>
      <c r="Y5" s="6" t="s">
        <v>39</v>
      </c>
      <c r="Z5" s="5" t="s">
        <v>33</v>
      </c>
      <c r="AA5" s="6" t="s">
        <v>34</v>
      </c>
      <c r="AB5" s="7">
        <v>4.5771800000000001E-2</v>
      </c>
      <c r="AD5" s="8"/>
      <c r="AF5" s="8"/>
      <c r="AG5" s="8"/>
    </row>
    <row r="6" spans="1:33" x14ac:dyDescent="0.2">
      <c r="A6" s="12">
        <v>1602</v>
      </c>
      <c r="B6" s="13" t="s">
        <v>43</v>
      </c>
      <c r="C6" s="13">
        <v>43252</v>
      </c>
      <c r="D6" s="5">
        <v>2</v>
      </c>
      <c r="E6" s="6" t="s">
        <v>49</v>
      </c>
      <c r="F6" s="5" t="s">
        <v>80</v>
      </c>
      <c r="G6" s="6" t="s">
        <v>81</v>
      </c>
      <c r="H6" s="5" t="str">
        <f>"000394"</f>
        <v>000394</v>
      </c>
      <c r="I6" s="4">
        <v>41656</v>
      </c>
      <c r="J6" s="5" t="str">
        <f>"000149"</f>
        <v>000149</v>
      </c>
      <c r="K6" s="4">
        <v>42429</v>
      </c>
      <c r="L6" s="5" t="str">
        <f>"000314"</f>
        <v>000314</v>
      </c>
      <c r="M6" s="4">
        <v>42429</v>
      </c>
      <c r="N6" s="5">
        <v>14</v>
      </c>
      <c r="O6" s="5" t="str">
        <f>"002003"</f>
        <v>002003</v>
      </c>
      <c r="P6" s="4">
        <v>43246</v>
      </c>
      <c r="Q6" s="7">
        <v>14.41675</v>
      </c>
      <c r="R6" s="7">
        <v>1.83091</v>
      </c>
      <c r="S6" s="7">
        <v>12.585839999999999</v>
      </c>
      <c r="T6" s="5">
        <v>63</v>
      </c>
      <c r="U6" s="4">
        <v>43252</v>
      </c>
      <c r="V6" s="5">
        <v>9591739363</v>
      </c>
      <c r="W6" s="6" t="s">
        <v>82</v>
      </c>
      <c r="X6" s="5" t="s">
        <v>38</v>
      </c>
      <c r="Y6" s="6" t="s">
        <v>39</v>
      </c>
      <c r="Z6" s="5" t="s">
        <v>33</v>
      </c>
      <c r="AA6" s="6" t="s">
        <v>34</v>
      </c>
      <c r="AB6" s="7">
        <v>0.1441675</v>
      </c>
      <c r="AD6" s="8"/>
      <c r="AF6" s="8"/>
      <c r="AG6" s="8"/>
    </row>
    <row r="7" spans="1:33" x14ac:dyDescent="0.2">
      <c r="A7" s="12">
        <v>1729</v>
      </c>
      <c r="B7" s="13" t="s">
        <v>43</v>
      </c>
      <c r="C7" s="13">
        <v>43257</v>
      </c>
      <c r="D7" s="5">
        <v>2</v>
      </c>
      <c r="E7" s="6" t="s">
        <v>49</v>
      </c>
      <c r="F7" s="5" t="s">
        <v>83</v>
      </c>
      <c r="G7" s="6" t="s">
        <v>84</v>
      </c>
      <c r="H7" s="5" t="str">
        <f>"000020"</f>
        <v>000020</v>
      </c>
      <c r="I7" s="4">
        <v>43106</v>
      </c>
      <c r="J7" s="5" t="str">
        <f>"000017"</f>
        <v>000017</v>
      </c>
      <c r="K7" s="4">
        <v>43209</v>
      </c>
      <c r="L7" s="5" t="str">
        <f>"000017"</f>
        <v>000017</v>
      </c>
      <c r="M7" s="4">
        <v>43210</v>
      </c>
      <c r="N7" s="5">
        <v>17</v>
      </c>
      <c r="O7" s="5" t="str">
        <f>"002045"</f>
        <v>002045</v>
      </c>
      <c r="P7" s="4">
        <v>43249</v>
      </c>
      <c r="Q7" s="7">
        <v>30.270720000000001</v>
      </c>
      <c r="R7" s="7">
        <v>0.93233999999999995</v>
      </c>
      <c r="S7" s="7">
        <v>29.338380000000001</v>
      </c>
      <c r="T7" s="5">
        <v>73</v>
      </c>
      <c r="U7" s="4">
        <v>43257</v>
      </c>
      <c r="V7" s="5">
        <v>7760405418</v>
      </c>
      <c r="W7" s="6" t="s">
        <v>85</v>
      </c>
      <c r="X7" s="5" t="s">
        <v>86</v>
      </c>
      <c r="Y7" s="6" t="s">
        <v>87</v>
      </c>
      <c r="Z7" s="5" t="s">
        <v>31</v>
      </c>
      <c r="AA7" s="6" t="s">
        <v>32</v>
      </c>
      <c r="AB7" s="7">
        <v>0.30270720000000001</v>
      </c>
      <c r="AD7" s="8"/>
      <c r="AF7" s="8"/>
      <c r="AG7" s="8"/>
    </row>
    <row r="8" spans="1:33" x14ac:dyDescent="0.2">
      <c r="A8" s="12">
        <v>1973</v>
      </c>
      <c r="B8" s="13" t="s">
        <v>43</v>
      </c>
      <c r="C8" s="13">
        <v>43258</v>
      </c>
      <c r="D8" s="5">
        <v>2</v>
      </c>
      <c r="E8" s="6" t="s">
        <v>49</v>
      </c>
      <c r="F8" s="5" t="s">
        <v>88</v>
      </c>
      <c r="G8" s="6" t="s">
        <v>89</v>
      </c>
      <c r="H8" s="5" t="str">
        <f>"000101"</f>
        <v>000101</v>
      </c>
      <c r="I8" s="4">
        <v>43131</v>
      </c>
      <c r="J8" s="5" t="str">
        <f>"000053"</f>
        <v>000053</v>
      </c>
      <c r="K8" s="4">
        <v>43131</v>
      </c>
      <c r="L8" s="5" t="str">
        <f>"000072"</f>
        <v>000072</v>
      </c>
      <c r="M8" s="4">
        <v>43140</v>
      </c>
      <c r="N8" s="5">
        <v>18</v>
      </c>
      <c r="O8" s="5" t="str">
        <f>"002275"</f>
        <v>002275</v>
      </c>
      <c r="P8" s="4">
        <v>43257</v>
      </c>
      <c r="Q8" s="7">
        <v>19.875979999999998</v>
      </c>
      <c r="R8" s="7">
        <v>1.6099399999999999</v>
      </c>
      <c r="S8" s="7">
        <v>18.26604</v>
      </c>
      <c r="T8" s="5">
        <v>77</v>
      </c>
      <c r="U8" s="4">
        <v>43258</v>
      </c>
      <c r="V8" s="5">
        <v>9035609668</v>
      </c>
      <c r="W8" s="6" t="s">
        <v>66</v>
      </c>
      <c r="X8" s="5" t="s">
        <v>90</v>
      </c>
      <c r="Y8" s="6" t="s">
        <v>91</v>
      </c>
      <c r="Z8" s="5" t="s">
        <v>33</v>
      </c>
      <c r="AA8" s="6" t="s">
        <v>34</v>
      </c>
      <c r="AB8" s="7">
        <v>0.19875979999999999</v>
      </c>
      <c r="AD8" s="8"/>
      <c r="AF8" s="8"/>
      <c r="AG8" s="8"/>
    </row>
    <row r="9" spans="1:33" x14ac:dyDescent="0.2">
      <c r="A9" s="12">
        <v>1993</v>
      </c>
      <c r="B9" s="13" t="s">
        <v>43</v>
      </c>
      <c r="C9" s="13">
        <v>43262</v>
      </c>
      <c r="D9" s="5">
        <v>2</v>
      </c>
      <c r="E9" s="6" t="s">
        <v>49</v>
      </c>
      <c r="F9" s="5" t="s">
        <v>92</v>
      </c>
      <c r="G9" s="6" t="s">
        <v>93</v>
      </c>
      <c r="H9" s="5" t="str">
        <f>"000043"</f>
        <v>000043</v>
      </c>
      <c r="I9" s="4">
        <v>42864</v>
      </c>
      <c r="J9" s="5" t="str">
        <f>"000058"</f>
        <v>000058</v>
      </c>
      <c r="K9" s="4">
        <v>42913</v>
      </c>
      <c r="L9" s="5" t="str">
        <f>"000100"</f>
        <v>000100</v>
      </c>
      <c r="M9" s="4">
        <v>42916</v>
      </c>
      <c r="N9" s="5">
        <v>17</v>
      </c>
      <c r="O9" s="5" t="str">
        <f>"002271"</f>
        <v>002271</v>
      </c>
      <c r="P9" s="4">
        <v>43257</v>
      </c>
      <c r="Q9" s="7">
        <v>13.984310000000001</v>
      </c>
      <c r="R9" s="7">
        <v>0.85302999999999995</v>
      </c>
      <c r="S9" s="7">
        <v>13.13128</v>
      </c>
      <c r="T9" s="5">
        <v>79</v>
      </c>
      <c r="U9" s="4">
        <v>43262</v>
      </c>
      <c r="V9" s="5">
        <v>9880650463</v>
      </c>
      <c r="W9" s="6" t="s">
        <v>94</v>
      </c>
      <c r="X9" s="5" t="s">
        <v>38</v>
      </c>
      <c r="Y9" s="6" t="s">
        <v>39</v>
      </c>
      <c r="Z9" s="5" t="s">
        <v>33</v>
      </c>
      <c r="AA9" s="6" t="s">
        <v>34</v>
      </c>
      <c r="AB9" s="7">
        <v>0.1398431</v>
      </c>
      <c r="AD9" s="8"/>
      <c r="AF9" s="8"/>
      <c r="AG9" s="8"/>
    </row>
    <row r="10" spans="1:33" x14ac:dyDescent="0.2">
      <c r="A10" s="12">
        <v>2188</v>
      </c>
      <c r="B10" s="13" t="s">
        <v>43</v>
      </c>
      <c r="C10" s="13">
        <v>43269</v>
      </c>
      <c r="D10" s="5">
        <v>2</v>
      </c>
      <c r="E10" s="6" t="s">
        <v>49</v>
      </c>
      <c r="F10" s="5" t="s">
        <v>95</v>
      </c>
      <c r="G10" s="6" t="s">
        <v>96</v>
      </c>
      <c r="H10" s="5" t="str">
        <f>"000085"</f>
        <v>000085</v>
      </c>
      <c r="I10" s="4">
        <v>42529</v>
      </c>
      <c r="J10" s="5" t="str">
        <f>"000118"</f>
        <v>000118</v>
      </c>
      <c r="K10" s="4">
        <v>42642</v>
      </c>
      <c r="L10" s="5" t="str">
        <f>"000216"</f>
        <v>000216</v>
      </c>
      <c r="M10" s="4">
        <v>42642</v>
      </c>
      <c r="N10" s="5">
        <v>16</v>
      </c>
      <c r="O10" s="5" t="str">
        <f>"002583"</f>
        <v>002583</v>
      </c>
      <c r="P10" s="4">
        <v>43265</v>
      </c>
      <c r="Q10" s="7">
        <v>2.964</v>
      </c>
      <c r="R10" s="7">
        <v>0.35864000000000001</v>
      </c>
      <c r="S10" s="7">
        <v>2.6053600000000001</v>
      </c>
      <c r="T10" s="5">
        <v>90</v>
      </c>
      <c r="U10" s="4">
        <v>43269</v>
      </c>
      <c r="V10" s="5">
        <v>9035609668</v>
      </c>
      <c r="W10" s="6" t="s">
        <v>66</v>
      </c>
      <c r="X10" s="5" t="s">
        <v>69</v>
      </c>
      <c r="Y10" s="6" t="s">
        <v>70</v>
      </c>
      <c r="Z10" s="5" t="s">
        <v>33</v>
      </c>
      <c r="AA10" s="6" t="s">
        <v>34</v>
      </c>
      <c r="AB10" s="7">
        <v>2.964E-2</v>
      </c>
      <c r="AD10" s="8"/>
      <c r="AF10" s="8"/>
      <c r="AG10" s="8"/>
    </row>
    <row r="11" spans="1:33" x14ac:dyDescent="0.2">
      <c r="A11" s="12">
        <v>2189</v>
      </c>
      <c r="B11" s="13" t="s">
        <v>43</v>
      </c>
      <c r="C11" s="13">
        <v>43269</v>
      </c>
      <c r="D11" s="5">
        <v>2</v>
      </c>
      <c r="E11" s="6" t="s">
        <v>49</v>
      </c>
      <c r="F11" s="5" t="s">
        <v>97</v>
      </c>
      <c r="G11" s="6" t="s">
        <v>98</v>
      </c>
      <c r="H11" s="5" t="str">
        <f>"000031"</f>
        <v>000031</v>
      </c>
      <c r="I11" s="4">
        <v>42424</v>
      </c>
      <c r="J11" s="5" t="str">
        <f>"000056"</f>
        <v>000056</v>
      </c>
      <c r="K11" s="4">
        <v>42551</v>
      </c>
      <c r="L11" s="5" t="str">
        <f>"000219"</f>
        <v>000219</v>
      </c>
      <c r="M11" s="4">
        <v>42642</v>
      </c>
      <c r="N11" s="5">
        <v>16</v>
      </c>
      <c r="O11" s="5" t="str">
        <f>"002584"</f>
        <v>002584</v>
      </c>
      <c r="P11" s="4">
        <v>43265</v>
      </c>
      <c r="Q11" s="7">
        <v>2.9958800000000001</v>
      </c>
      <c r="R11" s="7">
        <v>0.33255000000000001</v>
      </c>
      <c r="S11" s="7">
        <v>2.6633300000000002</v>
      </c>
      <c r="T11" s="5">
        <v>90</v>
      </c>
      <c r="U11" s="4">
        <v>43269</v>
      </c>
      <c r="V11" s="5">
        <v>9591979507</v>
      </c>
      <c r="W11" s="6" t="s">
        <v>99</v>
      </c>
      <c r="X11" s="5" t="s">
        <v>38</v>
      </c>
      <c r="Y11" s="6" t="s">
        <v>39</v>
      </c>
      <c r="Z11" s="5" t="s">
        <v>33</v>
      </c>
      <c r="AA11" s="6" t="s">
        <v>34</v>
      </c>
      <c r="AB11" s="7">
        <v>2.9958800000000001E-2</v>
      </c>
      <c r="AD11" s="8"/>
      <c r="AF11" s="8"/>
      <c r="AG11" s="8"/>
    </row>
    <row r="12" spans="1:33" x14ac:dyDescent="0.2">
      <c r="A12" s="12">
        <v>2452</v>
      </c>
      <c r="B12" s="13" t="s">
        <v>43</v>
      </c>
      <c r="C12" s="13">
        <v>43274</v>
      </c>
      <c r="D12" s="5">
        <v>2</v>
      </c>
      <c r="E12" s="6" t="s">
        <v>49</v>
      </c>
      <c r="F12" s="5" t="s">
        <v>100</v>
      </c>
      <c r="G12" s="6" t="s">
        <v>101</v>
      </c>
      <c r="H12" s="5" t="str">
        <f>"000032"</f>
        <v>000032</v>
      </c>
      <c r="I12" s="4">
        <v>42424</v>
      </c>
      <c r="J12" s="5" t="str">
        <f>"000122"</f>
        <v>000122</v>
      </c>
      <c r="K12" s="4">
        <v>42642</v>
      </c>
      <c r="L12" s="5" t="str">
        <f>"000222"</f>
        <v>000222</v>
      </c>
      <c r="M12" s="4">
        <v>42663</v>
      </c>
      <c r="N12" s="5">
        <v>16</v>
      </c>
      <c r="O12" s="5" t="str">
        <f>"002755"</f>
        <v>002755</v>
      </c>
      <c r="P12" s="4">
        <v>43271</v>
      </c>
      <c r="Q12" s="7">
        <v>1.5526</v>
      </c>
      <c r="R12" s="7">
        <v>7.7630000000000005E-2</v>
      </c>
      <c r="S12" s="7">
        <v>1.4749699999999999</v>
      </c>
      <c r="T12" s="5">
        <v>99</v>
      </c>
      <c r="U12" s="4">
        <v>43274</v>
      </c>
      <c r="V12" s="5">
        <v>9591979507</v>
      </c>
      <c r="W12" s="6" t="s">
        <v>99</v>
      </c>
      <c r="X12" s="5" t="s">
        <v>38</v>
      </c>
      <c r="Y12" s="6" t="s">
        <v>39</v>
      </c>
      <c r="Z12" s="5" t="s">
        <v>33</v>
      </c>
      <c r="AA12" s="6" t="s">
        <v>34</v>
      </c>
      <c r="AB12" s="7">
        <v>1.5526E-2</v>
      </c>
      <c r="AD12" s="8"/>
      <c r="AF12" s="8"/>
      <c r="AG12" s="8"/>
    </row>
    <row r="13" spans="1:33" x14ac:dyDescent="0.2">
      <c r="A13" s="12">
        <v>3013</v>
      </c>
      <c r="B13" s="13" t="s">
        <v>40</v>
      </c>
      <c r="C13" s="13">
        <v>43287</v>
      </c>
      <c r="D13" s="5">
        <v>2</v>
      </c>
      <c r="E13" s="6" t="s">
        <v>49</v>
      </c>
      <c r="F13" s="5" t="s">
        <v>64</v>
      </c>
      <c r="G13" s="6" t="s">
        <v>65</v>
      </c>
      <c r="H13" s="5" t="str">
        <f>"000443"</f>
        <v>000443</v>
      </c>
      <c r="I13" s="4">
        <v>41676</v>
      </c>
      <c r="J13" s="5" t="str">
        <f>"000211"</f>
        <v>000211</v>
      </c>
      <c r="K13" s="4">
        <v>42093</v>
      </c>
      <c r="L13" s="5" t="str">
        <f>"000409"</f>
        <v>000409</v>
      </c>
      <c r="M13" s="4">
        <v>42094</v>
      </c>
      <c r="N13" s="5">
        <v>14</v>
      </c>
      <c r="O13" s="5" t="str">
        <f>"005106"</f>
        <v>005106</v>
      </c>
      <c r="P13" s="4">
        <v>42390</v>
      </c>
      <c r="Q13" s="7">
        <v>4.1375400000000004</v>
      </c>
      <c r="R13" s="7">
        <v>0.50063999999999997</v>
      </c>
      <c r="S13" s="7">
        <v>3.6368999999999998</v>
      </c>
      <c r="T13" s="5">
        <v>115</v>
      </c>
      <c r="U13" s="4">
        <v>43287</v>
      </c>
      <c r="V13" s="5">
        <v>9035609668</v>
      </c>
      <c r="W13" s="6" t="s">
        <v>66</v>
      </c>
      <c r="X13" s="5" t="s">
        <v>62</v>
      </c>
      <c r="Y13" s="6" t="s">
        <v>63</v>
      </c>
      <c r="Z13" s="5" t="s">
        <v>33</v>
      </c>
      <c r="AA13" s="6" t="s">
        <v>34</v>
      </c>
      <c r="AB13" s="7">
        <v>4.1375400000000007E-2</v>
      </c>
      <c r="AD13" s="8"/>
      <c r="AF13" s="8"/>
      <c r="AG13" s="8"/>
    </row>
    <row r="14" spans="1:33" x14ac:dyDescent="0.2">
      <c r="A14" s="12">
        <v>3887</v>
      </c>
      <c r="B14" s="13" t="s">
        <v>40</v>
      </c>
      <c r="C14" s="13">
        <v>43305</v>
      </c>
      <c r="D14" s="5">
        <v>2</v>
      </c>
      <c r="E14" s="6" t="s">
        <v>49</v>
      </c>
      <c r="F14" s="5" t="s">
        <v>67</v>
      </c>
      <c r="G14" s="6" t="s">
        <v>68</v>
      </c>
      <c r="H14" s="5" t="str">
        <f>"000059"</f>
        <v>000059</v>
      </c>
      <c r="I14" s="4">
        <v>42490</v>
      </c>
      <c r="J14" s="5" t="str">
        <f>"000140"</f>
        <v>000140</v>
      </c>
      <c r="K14" s="4">
        <v>42734</v>
      </c>
      <c r="L14" s="5" t="str">
        <f>"000247"</f>
        <v>000247</v>
      </c>
      <c r="M14" s="4">
        <v>42765</v>
      </c>
      <c r="N14" s="5">
        <v>16</v>
      </c>
      <c r="O14" s="5" t="str">
        <f>"004129"</f>
        <v>004129</v>
      </c>
      <c r="P14" s="4">
        <v>43301</v>
      </c>
      <c r="Q14" s="7">
        <v>3.5108199999999998</v>
      </c>
      <c r="R14" s="7">
        <v>0.48144999999999999</v>
      </c>
      <c r="S14" s="7">
        <v>3.0293700000000001</v>
      </c>
      <c r="T14" s="5">
        <v>139</v>
      </c>
      <c r="U14" s="4">
        <v>43305</v>
      </c>
      <c r="V14" s="5">
        <v>9035609668</v>
      </c>
      <c r="W14" s="6" t="s">
        <v>66</v>
      </c>
      <c r="X14" s="5" t="s">
        <v>69</v>
      </c>
      <c r="Y14" s="6" t="s">
        <v>70</v>
      </c>
      <c r="Z14" s="5" t="s">
        <v>33</v>
      </c>
      <c r="AA14" s="6" t="s">
        <v>34</v>
      </c>
      <c r="AB14" s="7">
        <v>3.5108199999999999E-2</v>
      </c>
      <c r="AD14" s="8"/>
      <c r="AF14" s="8"/>
      <c r="AG14" s="8"/>
    </row>
    <row r="15" spans="1:33" x14ac:dyDescent="0.2">
      <c r="A15" s="12">
        <v>3888</v>
      </c>
      <c r="B15" s="13" t="s">
        <v>40</v>
      </c>
      <c r="C15" s="13">
        <v>43305</v>
      </c>
      <c r="D15" s="5">
        <v>2</v>
      </c>
      <c r="E15" s="6" t="s">
        <v>49</v>
      </c>
      <c r="F15" s="5" t="s">
        <v>71</v>
      </c>
      <c r="G15" s="6" t="s">
        <v>72</v>
      </c>
      <c r="H15" s="5" t="str">
        <f>"000058"</f>
        <v>000058</v>
      </c>
      <c r="I15" s="4">
        <v>42490</v>
      </c>
      <c r="J15" s="5" t="str">
        <f>"000141"</f>
        <v>000141</v>
      </c>
      <c r="K15" s="4">
        <v>42734</v>
      </c>
      <c r="L15" s="5" t="str">
        <f>"000248"</f>
        <v>000248</v>
      </c>
      <c r="M15" s="4">
        <v>42765</v>
      </c>
      <c r="N15" s="5">
        <v>16</v>
      </c>
      <c r="O15" s="5" t="str">
        <f>"004130"</f>
        <v>004130</v>
      </c>
      <c r="P15" s="4">
        <v>43301</v>
      </c>
      <c r="Q15" s="7">
        <v>17.05829</v>
      </c>
      <c r="R15" s="7">
        <v>2.5747300000000002</v>
      </c>
      <c r="S15" s="7">
        <v>14.483560000000001</v>
      </c>
      <c r="T15" s="5">
        <v>139</v>
      </c>
      <c r="U15" s="4">
        <v>43305</v>
      </c>
      <c r="V15" s="5">
        <v>9035609668</v>
      </c>
      <c r="W15" s="6" t="s">
        <v>66</v>
      </c>
      <c r="X15" s="5" t="s">
        <v>69</v>
      </c>
      <c r="Y15" s="6" t="s">
        <v>70</v>
      </c>
      <c r="Z15" s="5" t="s">
        <v>33</v>
      </c>
      <c r="AA15" s="6" t="s">
        <v>34</v>
      </c>
      <c r="AB15" s="7">
        <v>0.17058289999999998</v>
      </c>
      <c r="AD15" s="8"/>
      <c r="AF15" s="8"/>
      <c r="AG15" s="8"/>
    </row>
    <row r="16" spans="1:33" x14ac:dyDescent="0.2">
      <c r="A16" s="12">
        <v>3889</v>
      </c>
      <c r="B16" s="13" t="s">
        <v>40</v>
      </c>
      <c r="C16" s="13">
        <v>43305</v>
      </c>
      <c r="D16" s="5">
        <v>2</v>
      </c>
      <c r="E16" s="6" t="s">
        <v>49</v>
      </c>
      <c r="F16" s="5" t="s">
        <v>73</v>
      </c>
      <c r="G16" s="6" t="s">
        <v>74</v>
      </c>
      <c r="H16" s="5" t="str">
        <f>"000061"</f>
        <v>000061</v>
      </c>
      <c r="I16" s="4">
        <v>42490</v>
      </c>
      <c r="J16" s="5" t="str">
        <f>"000142"</f>
        <v>000142</v>
      </c>
      <c r="K16" s="4">
        <v>42734</v>
      </c>
      <c r="L16" s="5" t="str">
        <f>"000249"</f>
        <v>000249</v>
      </c>
      <c r="M16" s="4">
        <v>42765</v>
      </c>
      <c r="N16" s="5">
        <v>16</v>
      </c>
      <c r="O16" s="5" t="str">
        <f>"004133"</f>
        <v>004133</v>
      </c>
      <c r="P16" s="4">
        <v>43301</v>
      </c>
      <c r="Q16" s="7">
        <v>12.26816</v>
      </c>
      <c r="R16" s="7">
        <v>1.8408800000000001</v>
      </c>
      <c r="S16" s="7">
        <v>10.42728</v>
      </c>
      <c r="T16" s="5">
        <v>139</v>
      </c>
      <c r="U16" s="4">
        <v>43305</v>
      </c>
      <c r="V16" s="5">
        <v>9035609668</v>
      </c>
      <c r="W16" s="6" t="s">
        <v>66</v>
      </c>
      <c r="X16" s="5" t="s">
        <v>69</v>
      </c>
      <c r="Y16" s="6" t="s">
        <v>70</v>
      </c>
      <c r="Z16" s="5" t="s">
        <v>33</v>
      </c>
      <c r="AA16" s="6" t="s">
        <v>34</v>
      </c>
      <c r="AB16" s="7">
        <v>0.1226816</v>
      </c>
      <c r="AD16" s="8"/>
      <c r="AF16" s="8"/>
      <c r="AG16" s="8"/>
    </row>
    <row r="17" spans="1:33" x14ac:dyDescent="0.2">
      <c r="A17" s="12">
        <v>4055</v>
      </c>
      <c r="B17" s="13" t="s">
        <v>40</v>
      </c>
      <c r="C17" s="13">
        <v>43308</v>
      </c>
      <c r="D17" s="5">
        <v>2</v>
      </c>
      <c r="E17" s="6" t="s">
        <v>49</v>
      </c>
      <c r="F17" s="5" t="s">
        <v>75</v>
      </c>
      <c r="G17" s="6" t="s">
        <v>76</v>
      </c>
      <c r="H17" s="5" t="str">
        <f>"000032"</f>
        <v>000032</v>
      </c>
      <c r="I17" s="4">
        <v>42772</v>
      </c>
      <c r="J17" s="5" t="str">
        <f>"000014"</f>
        <v>000014</v>
      </c>
      <c r="K17" s="4">
        <v>43068</v>
      </c>
      <c r="L17" s="5" t="str">
        <f>"000014"</f>
        <v>000014</v>
      </c>
      <c r="M17" s="4">
        <v>43068</v>
      </c>
      <c r="N17" s="5">
        <v>16</v>
      </c>
      <c r="O17" s="5" t="str">
        <f>"004296"</f>
        <v>004296</v>
      </c>
      <c r="P17" s="4">
        <v>43306</v>
      </c>
      <c r="Q17" s="7">
        <v>7.72675</v>
      </c>
      <c r="R17" s="7">
        <v>0.53285000000000005</v>
      </c>
      <c r="S17" s="7">
        <v>7.1939000000000002</v>
      </c>
      <c r="T17" s="5">
        <v>146</v>
      </c>
      <c r="U17" s="4">
        <v>43308</v>
      </c>
      <c r="V17" s="5">
        <v>9880158718</v>
      </c>
      <c r="W17" s="6" t="s">
        <v>77</v>
      </c>
      <c r="X17" s="5" t="s">
        <v>41</v>
      </c>
      <c r="Y17" s="6" t="s">
        <v>42</v>
      </c>
      <c r="Z17" s="5" t="s">
        <v>35</v>
      </c>
      <c r="AA17" s="6" t="s">
        <v>36</v>
      </c>
      <c r="AB17" s="7">
        <v>7.7267500000000003E-2</v>
      </c>
      <c r="AD17" s="8"/>
      <c r="AF17" s="8"/>
      <c r="AG17" s="8"/>
    </row>
    <row r="18" spans="1:33" x14ac:dyDescent="0.2">
      <c r="A18" s="12">
        <v>4056</v>
      </c>
      <c r="B18" s="13" t="s">
        <v>40</v>
      </c>
      <c r="C18" s="13">
        <v>43308</v>
      </c>
      <c r="D18" s="5">
        <v>2</v>
      </c>
      <c r="E18" s="6" t="s">
        <v>49</v>
      </c>
      <c r="F18" s="5" t="s">
        <v>75</v>
      </c>
      <c r="G18" s="6" t="s">
        <v>76</v>
      </c>
      <c r="H18" s="5" t="str">
        <f>"000032"</f>
        <v>000032</v>
      </c>
      <c r="I18" s="4">
        <v>42772</v>
      </c>
      <c r="J18" s="5" t="str">
        <f>"000014"</f>
        <v>000014</v>
      </c>
      <c r="K18" s="4">
        <v>43068</v>
      </c>
      <c r="L18" s="5" t="str">
        <f>"000014"</f>
        <v>000014</v>
      </c>
      <c r="M18" s="4">
        <v>43068</v>
      </c>
      <c r="N18" s="5">
        <v>16</v>
      </c>
      <c r="O18" s="5" t="str">
        <f>"004296"</f>
        <v>004296</v>
      </c>
      <c r="P18" s="4">
        <v>43306</v>
      </c>
      <c r="Q18" s="7">
        <v>2.5921699999999999</v>
      </c>
      <c r="R18" s="7">
        <v>0.17910999999999999</v>
      </c>
      <c r="S18" s="7">
        <v>2.4130600000000002</v>
      </c>
      <c r="T18" s="5">
        <v>146</v>
      </c>
      <c r="U18" s="4">
        <v>43308</v>
      </c>
      <c r="V18" s="5">
        <v>9880158718</v>
      </c>
      <c r="W18" s="6" t="s">
        <v>77</v>
      </c>
      <c r="X18" s="5" t="s">
        <v>41</v>
      </c>
      <c r="Y18" s="6" t="s">
        <v>42</v>
      </c>
      <c r="Z18" s="5" t="s">
        <v>35</v>
      </c>
      <c r="AA18" s="6" t="s">
        <v>36</v>
      </c>
      <c r="AB18" s="7">
        <v>2.5921699999999999E-2</v>
      </c>
      <c r="AD18" s="8"/>
      <c r="AF18" s="8"/>
      <c r="AG18" s="8"/>
    </row>
    <row r="19" spans="1:33" x14ac:dyDescent="0.2">
      <c r="A19" s="12">
        <v>4353</v>
      </c>
      <c r="B19" s="13" t="s">
        <v>37</v>
      </c>
      <c r="C19" s="13">
        <v>43318</v>
      </c>
      <c r="D19" s="5">
        <v>2</v>
      </c>
      <c r="E19" s="6" t="s">
        <v>49</v>
      </c>
      <c r="F19" s="5" t="s">
        <v>56</v>
      </c>
      <c r="G19" s="6" t="s">
        <v>57</v>
      </c>
      <c r="H19" s="5" t="str">
        <f>"000015"</f>
        <v>000015</v>
      </c>
      <c r="I19" s="4">
        <v>42424</v>
      </c>
      <c r="J19" s="5" t="str">
        <f>"000093"</f>
        <v>000093</v>
      </c>
      <c r="K19" s="4">
        <v>42613</v>
      </c>
      <c r="L19" s="5" t="str">
        <f>"000198"</f>
        <v>000198</v>
      </c>
      <c r="M19" s="4">
        <v>42633</v>
      </c>
      <c r="N19" s="5">
        <v>16</v>
      </c>
      <c r="O19" s="5" t="str">
        <f>"004731"</f>
        <v>004731</v>
      </c>
      <c r="P19" s="4">
        <v>43314</v>
      </c>
      <c r="Q19" s="7">
        <v>5.02386</v>
      </c>
      <c r="R19" s="7">
        <v>0.59357000000000004</v>
      </c>
      <c r="S19" s="7">
        <v>4.4302900000000003</v>
      </c>
      <c r="T19" s="5">
        <v>159</v>
      </c>
      <c r="U19" s="4">
        <v>43318</v>
      </c>
      <c r="V19" s="5">
        <v>9449217522</v>
      </c>
      <c r="W19" s="6" t="s">
        <v>58</v>
      </c>
      <c r="X19" s="5" t="s">
        <v>38</v>
      </c>
      <c r="Y19" s="6" t="s">
        <v>39</v>
      </c>
      <c r="Z19" s="5" t="s">
        <v>33</v>
      </c>
      <c r="AA19" s="6" t="s">
        <v>34</v>
      </c>
      <c r="AB19" s="7">
        <v>5.0238600000000001E-2</v>
      </c>
      <c r="AD19" s="8"/>
      <c r="AF19" s="8"/>
      <c r="AG19" s="8"/>
    </row>
    <row r="20" spans="1:33" x14ac:dyDescent="0.2">
      <c r="A20" s="12">
        <v>4705</v>
      </c>
      <c r="B20" s="13" t="s">
        <v>37</v>
      </c>
      <c r="C20" s="13">
        <v>43326</v>
      </c>
      <c r="D20" s="5">
        <v>2</v>
      </c>
      <c r="E20" s="6" t="s">
        <v>49</v>
      </c>
      <c r="F20" s="5" t="s">
        <v>59</v>
      </c>
      <c r="G20" s="6" t="s">
        <v>60</v>
      </c>
      <c r="H20" s="5" t="str">
        <f>"000274"</f>
        <v>000274</v>
      </c>
      <c r="I20" s="4">
        <v>41347</v>
      </c>
      <c r="J20" s="5" t="str">
        <f>"000167"</f>
        <v>000167</v>
      </c>
      <c r="K20" s="4">
        <v>42776</v>
      </c>
      <c r="L20" s="5" t="str">
        <f>"000286"</f>
        <v>000286</v>
      </c>
      <c r="M20" s="4">
        <v>42800</v>
      </c>
      <c r="N20" s="5">
        <v>13</v>
      </c>
      <c r="O20" s="5" t="str">
        <f>"004990"</f>
        <v>004990</v>
      </c>
      <c r="P20" s="4">
        <v>43320</v>
      </c>
      <c r="Q20" s="7">
        <v>2.7121</v>
      </c>
      <c r="R20" s="7">
        <v>0.33795999999999998</v>
      </c>
      <c r="S20" s="7">
        <v>2.3741400000000001</v>
      </c>
      <c r="T20" s="5">
        <v>170</v>
      </c>
      <c r="U20" s="4">
        <v>43326</v>
      </c>
      <c r="V20" s="5">
        <v>9035609668</v>
      </c>
      <c r="W20" s="6" t="s">
        <v>61</v>
      </c>
      <c r="X20" s="5" t="s">
        <v>62</v>
      </c>
      <c r="Y20" s="6" t="s">
        <v>63</v>
      </c>
      <c r="Z20" s="5" t="s">
        <v>33</v>
      </c>
      <c r="AA20" s="6" t="s">
        <v>34</v>
      </c>
      <c r="AB20" s="7">
        <v>2.7120999999999999E-2</v>
      </c>
      <c r="AD20" s="8"/>
      <c r="AF20" s="8"/>
      <c r="AG20" s="8"/>
    </row>
    <row r="21" spans="1:33" x14ac:dyDescent="0.2">
      <c r="A21" s="12">
        <v>5146</v>
      </c>
      <c r="B21" s="13" t="s">
        <v>46</v>
      </c>
      <c r="C21" s="13">
        <v>43344</v>
      </c>
      <c r="D21" s="5">
        <v>2</v>
      </c>
      <c r="E21" s="6" t="s">
        <v>49</v>
      </c>
      <c r="F21" s="5" t="s">
        <v>103</v>
      </c>
      <c r="G21" s="6" t="s">
        <v>104</v>
      </c>
      <c r="H21" s="5" t="str">
        <f>"000124"</f>
        <v>000124</v>
      </c>
      <c r="I21" s="4">
        <v>42800</v>
      </c>
      <c r="J21" s="5" t="str">
        <f>"000025"</f>
        <v>000025</v>
      </c>
      <c r="K21" s="4">
        <v>43314</v>
      </c>
      <c r="L21" s="5" t="str">
        <f>"000038"</f>
        <v>000038</v>
      </c>
      <c r="M21" s="4">
        <v>43315</v>
      </c>
      <c r="N21" s="5">
        <v>17</v>
      </c>
      <c r="O21" s="5" t="str">
        <f>"005564"</f>
        <v>005564</v>
      </c>
      <c r="P21" s="4">
        <v>43340</v>
      </c>
      <c r="Q21" s="7">
        <v>14.875069999999999</v>
      </c>
      <c r="R21" s="7">
        <v>1.4403699999999999</v>
      </c>
      <c r="S21" s="7">
        <v>13.434699999999999</v>
      </c>
      <c r="T21" s="5">
        <v>185</v>
      </c>
      <c r="U21" s="4">
        <v>43344</v>
      </c>
      <c r="V21" s="5">
        <v>9886213563</v>
      </c>
      <c r="W21" s="6" t="s">
        <v>105</v>
      </c>
      <c r="X21" s="5" t="s">
        <v>38</v>
      </c>
      <c r="Y21" s="6" t="s">
        <v>39</v>
      </c>
      <c r="Z21" s="5" t="s">
        <v>33</v>
      </c>
      <c r="AA21" s="6" t="s">
        <v>34</v>
      </c>
      <c r="AB21" s="7">
        <f>Q21/100</f>
        <v>0.14875069999999999</v>
      </c>
      <c r="AD21" s="8"/>
      <c r="AF21" s="8"/>
      <c r="AG21" s="8"/>
    </row>
    <row r="22" spans="1:33" x14ac:dyDescent="0.2">
      <c r="A22" s="12">
        <v>5151</v>
      </c>
      <c r="B22" s="13" t="s">
        <v>46</v>
      </c>
      <c r="C22" s="13">
        <v>43346</v>
      </c>
      <c r="D22" s="5">
        <v>2</v>
      </c>
      <c r="E22" s="6" t="s">
        <v>49</v>
      </c>
      <c r="F22" s="5" t="s">
        <v>106</v>
      </c>
      <c r="G22" s="6" t="s">
        <v>107</v>
      </c>
      <c r="H22" s="5" t="str">
        <f>"000036"</f>
        <v>000036</v>
      </c>
      <c r="I22" s="4">
        <v>43032</v>
      </c>
      <c r="J22" s="5" t="str">
        <f>"000013"</f>
        <v>000013</v>
      </c>
      <c r="K22" s="4">
        <v>43050</v>
      </c>
      <c r="L22" s="5" t="str">
        <f>"000025"</f>
        <v>000025</v>
      </c>
      <c r="M22" s="4">
        <v>43050</v>
      </c>
      <c r="N22" s="5">
        <v>18</v>
      </c>
      <c r="O22" s="5" t="str">
        <f>"005541"</f>
        <v>005541</v>
      </c>
      <c r="P22" s="4">
        <v>43341</v>
      </c>
      <c r="Q22" s="7">
        <v>39.776049999999998</v>
      </c>
      <c r="R22" s="7">
        <v>4.85351</v>
      </c>
      <c r="S22" s="7">
        <v>34.922539999999998</v>
      </c>
      <c r="T22" s="5">
        <v>191</v>
      </c>
      <c r="U22" s="4">
        <v>43346</v>
      </c>
      <c r="V22" s="5">
        <v>9035609668</v>
      </c>
      <c r="W22" s="6" t="s">
        <v>108</v>
      </c>
      <c r="X22" s="5" t="s">
        <v>47</v>
      </c>
      <c r="Y22" s="6" t="s">
        <v>48</v>
      </c>
      <c r="Z22" s="5" t="s">
        <v>33</v>
      </c>
      <c r="AA22" s="6" t="s">
        <v>34</v>
      </c>
      <c r="AB22" s="7">
        <f>Q22/100</f>
        <v>0.39776049999999996</v>
      </c>
      <c r="AD22" s="8"/>
      <c r="AF22" s="8"/>
      <c r="AG22" s="8"/>
    </row>
    <row r="23" spans="1:33" x14ac:dyDescent="0.2">
      <c r="A23" s="12">
        <v>5373</v>
      </c>
      <c r="B23" s="13" t="s">
        <v>46</v>
      </c>
      <c r="C23" s="13">
        <v>43349</v>
      </c>
      <c r="D23" s="5">
        <v>2</v>
      </c>
      <c r="E23" s="6" t="s">
        <v>49</v>
      </c>
      <c r="F23" s="5" t="s">
        <v>109</v>
      </c>
      <c r="G23" s="6" t="s">
        <v>110</v>
      </c>
      <c r="H23" s="5" t="str">
        <f>"000130"</f>
        <v>000130</v>
      </c>
      <c r="I23" s="4">
        <v>43182</v>
      </c>
      <c r="J23" s="5" t="str">
        <f>"000012"</f>
        <v>000012</v>
      </c>
      <c r="K23" s="4">
        <v>43250</v>
      </c>
      <c r="L23" s="5" t="str">
        <f>"000041"</f>
        <v>000041</v>
      </c>
      <c r="M23" s="4">
        <v>43326</v>
      </c>
      <c r="N23" s="5">
        <v>17</v>
      </c>
      <c r="O23" s="5" t="str">
        <f>"005628"</f>
        <v>005628</v>
      </c>
      <c r="P23" s="4">
        <v>43348</v>
      </c>
      <c r="Q23" s="7">
        <v>1.48925</v>
      </c>
      <c r="R23" s="7">
        <v>0.10573</v>
      </c>
      <c r="S23" s="7">
        <v>1.3835200000000001</v>
      </c>
      <c r="T23" s="5">
        <v>194</v>
      </c>
      <c r="U23" s="4">
        <v>43349</v>
      </c>
      <c r="V23" s="5">
        <v>9886300001</v>
      </c>
      <c r="W23" s="6" t="s">
        <v>111</v>
      </c>
      <c r="X23" s="5" t="s">
        <v>112</v>
      </c>
      <c r="Y23" s="6" t="s">
        <v>113</v>
      </c>
      <c r="Z23" s="5" t="s">
        <v>33</v>
      </c>
      <c r="AA23" s="6" t="s">
        <v>34</v>
      </c>
      <c r="AB23" s="7">
        <f>Q23/100</f>
        <v>1.4892499999999999E-2</v>
      </c>
      <c r="AD23" s="8"/>
      <c r="AF23" s="8"/>
      <c r="AG23" s="8"/>
    </row>
    <row r="24" spans="1:33" x14ac:dyDescent="0.2">
      <c r="A24" s="12">
        <v>5407</v>
      </c>
      <c r="B24" s="13" t="s">
        <v>46</v>
      </c>
      <c r="C24" s="13">
        <v>43354</v>
      </c>
      <c r="D24" s="5">
        <v>2</v>
      </c>
      <c r="E24" s="6" t="s">
        <v>49</v>
      </c>
      <c r="F24" s="5" t="s">
        <v>114</v>
      </c>
      <c r="G24" s="6" t="s">
        <v>115</v>
      </c>
      <c r="H24" s="5" t="str">
        <f>"000012"</f>
        <v>000012</v>
      </c>
      <c r="I24" s="4">
        <v>43127</v>
      </c>
      <c r="J24" s="5" t="str">
        <f>"000026"</f>
        <v>000026</v>
      </c>
      <c r="K24" s="4">
        <v>43340</v>
      </c>
      <c r="L24" s="5" t="str">
        <f>"000026"</f>
        <v>000026</v>
      </c>
      <c r="M24" s="4">
        <v>43340</v>
      </c>
      <c r="N24" s="5">
        <v>18</v>
      </c>
      <c r="O24" s="5" t="str">
        <f>"005724"</f>
        <v>005724</v>
      </c>
      <c r="P24" s="4">
        <v>43353</v>
      </c>
      <c r="Q24" s="7">
        <v>9.9965799999999998</v>
      </c>
      <c r="R24" s="7">
        <v>1.08094</v>
      </c>
      <c r="S24" s="7">
        <v>8.9156399999999998</v>
      </c>
      <c r="T24" s="5">
        <v>199</v>
      </c>
      <c r="U24" s="4">
        <v>43354</v>
      </c>
      <c r="V24" s="5">
        <v>9449863065</v>
      </c>
      <c r="W24" s="6" t="s">
        <v>116</v>
      </c>
      <c r="X24" s="5" t="s">
        <v>117</v>
      </c>
      <c r="Y24" s="6" t="s">
        <v>118</v>
      </c>
      <c r="Z24" s="5" t="s">
        <v>35</v>
      </c>
      <c r="AA24" s="6" t="s">
        <v>36</v>
      </c>
      <c r="AB24" s="7">
        <f>Q24/100</f>
        <v>9.9965799999999994E-2</v>
      </c>
      <c r="AD24" s="8"/>
      <c r="AF24" s="8"/>
      <c r="AG24" s="8"/>
    </row>
    <row r="25" spans="1:33" x14ac:dyDescent="0.2">
      <c r="A25" s="12">
        <v>5558</v>
      </c>
      <c r="B25" s="13" t="s">
        <v>46</v>
      </c>
      <c r="C25" s="13">
        <v>43363</v>
      </c>
      <c r="D25" s="5">
        <v>2</v>
      </c>
      <c r="E25" s="6" t="s">
        <v>49</v>
      </c>
      <c r="F25" s="5" t="s">
        <v>119</v>
      </c>
      <c r="G25" s="6" t="s">
        <v>120</v>
      </c>
      <c r="H25" s="5" t="str">
        <f>"000013"</f>
        <v>000013</v>
      </c>
      <c r="I25" s="4">
        <v>43286</v>
      </c>
      <c r="J25" s="5" t="str">
        <f>"000032"</f>
        <v>000032</v>
      </c>
      <c r="K25" s="4">
        <v>43346</v>
      </c>
      <c r="L25" s="5" t="str">
        <f>"000048"</f>
        <v>000048</v>
      </c>
      <c r="M25" s="4">
        <v>43347</v>
      </c>
      <c r="N25" s="5">
        <v>18</v>
      </c>
      <c r="O25" s="5" t="str">
        <f>"005802"</f>
        <v>005802</v>
      </c>
      <c r="P25" s="4">
        <v>43361</v>
      </c>
      <c r="Q25" s="7">
        <v>15.726889999999999</v>
      </c>
      <c r="R25" s="7">
        <v>0.47821999999999998</v>
      </c>
      <c r="S25" s="7">
        <v>15.248670000000001</v>
      </c>
      <c r="T25" s="5">
        <v>208</v>
      </c>
      <c r="U25" s="4">
        <v>43363</v>
      </c>
      <c r="V25" s="5">
        <v>9916787989</v>
      </c>
      <c r="W25" s="6" t="s">
        <v>121</v>
      </c>
      <c r="X25" s="5" t="s">
        <v>122</v>
      </c>
      <c r="Y25" s="6" t="s">
        <v>123</v>
      </c>
      <c r="Z25" s="5" t="s">
        <v>33</v>
      </c>
      <c r="AA25" s="6" t="s">
        <v>34</v>
      </c>
      <c r="AB25" s="7">
        <f>Q25/100</f>
        <v>0.15726889999999999</v>
      </c>
      <c r="AD25" s="8"/>
      <c r="AF25" s="8"/>
      <c r="AG25" s="8"/>
    </row>
    <row r="26" spans="1:33" x14ac:dyDescent="0.2">
      <c r="A26" s="12">
        <v>5559</v>
      </c>
      <c r="B26" s="13" t="s">
        <v>46</v>
      </c>
      <c r="C26" s="13">
        <v>43363</v>
      </c>
      <c r="D26" s="5">
        <v>2</v>
      </c>
      <c r="E26" s="6" t="s">
        <v>49</v>
      </c>
      <c r="F26" s="5" t="s">
        <v>124</v>
      </c>
      <c r="G26" s="6" t="s">
        <v>125</v>
      </c>
      <c r="H26" s="5" t="str">
        <f>"000012"</f>
        <v>000012</v>
      </c>
      <c r="I26" s="4">
        <v>43286</v>
      </c>
      <c r="J26" s="5" t="str">
        <f>"000031"</f>
        <v>000031</v>
      </c>
      <c r="K26" s="4">
        <v>43333</v>
      </c>
      <c r="L26" s="5" t="str">
        <f>"000047"</f>
        <v>000047</v>
      </c>
      <c r="M26" s="4">
        <v>43339</v>
      </c>
      <c r="N26" s="5">
        <v>18</v>
      </c>
      <c r="O26" s="5" t="str">
        <f>"005803"</f>
        <v>005803</v>
      </c>
      <c r="P26" s="4">
        <v>43361</v>
      </c>
      <c r="Q26" s="7">
        <v>5.24472</v>
      </c>
      <c r="R26" s="7">
        <v>0.11015</v>
      </c>
      <c r="S26" s="7">
        <v>5.1345700000000001</v>
      </c>
      <c r="T26" s="5">
        <v>208</v>
      </c>
      <c r="U26" s="4">
        <v>43363</v>
      </c>
      <c r="V26" s="5">
        <v>9916787989</v>
      </c>
      <c r="W26" s="6" t="s">
        <v>126</v>
      </c>
      <c r="X26" s="5" t="s">
        <v>127</v>
      </c>
      <c r="Y26" s="6" t="s">
        <v>128</v>
      </c>
      <c r="Z26" s="5" t="s">
        <v>33</v>
      </c>
      <c r="AA26" s="6" t="s">
        <v>34</v>
      </c>
      <c r="AB26" s="7">
        <f>Q26/100</f>
        <v>5.2447199999999999E-2</v>
      </c>
      <c r="AD26" s="8"/>
      <c r="AF26" s="8"/>
      <c r="AG26" s="8"/>
    </row>
    <row r="27" spans="1:33" x14ac:dyDescent="0.2">
      <c r="A27" s="12">
        <v>5587</v>
      </c>
      <c r="B27" s="13" t="s">
        <v>46</v>
      </c>
      <c r="C27" s="13">
        <v>43370</v>
      </c>
      <c r="D27" s="5">
        <v>2</v>
      </c>
      <c r="E27" s="6" t="s">
        <v>49</v>
      </c>
      <c r="F27" s="5" t="s">
        <v>129</v>
      </c>
      <c r="G27" s="6" t="s">
        <v>130</v>
      </c>
      <c r="H27" s="5" t="str">
        <f>"000011"</f>
        <v>000011</v>
      </c>
      <c r="I27" s="4">
        <v>42859</v>
      </c>
      <c r="J27" s="5" t="str">
        <f>"000049"</f>
        <v>000049</v>
      </c>
      <c r="K27" s="4">
        <v>42915</v>
      </c>
      <c r="L27" s="5" t="str">
        <f>"000049"</f>
        <v>000049</v>
      </c>
      <c r="M27" s="4">
        <v>42915</v>
      </c>
      <c r="N27" s="5">
        <v>17</v>
      </c>
      <c r="O27" s="5" t="str">
        <f>"005820"</f>
        <v>005820</v>
      </c>
      <c r="P27" s="4">
        <v>43362</v>
      </c>
      <c r="Q27" s="7">
        <v>24.980250000000002</v>
      </c>
      <c r="R27" s="7">
        <v>3.6471200000000001</v>
      </c>
      <c r="S27" s="7">
        <v>21.333130000000001</v>
      </c>
      <c r="T27" s="5">
        <v>219</v>
      </c>
      <c r="U27" s="4">
        <v>43370</v>
      </c>
      <c r="V27" s="5">
        <v>0</v>
      </c>
      <c r="W27" s="6" t="s">
        <v>131</v>
      </c>
      <c r="X27" s="5" t="s">
        <v>132</v>
      </c>
      <c r="Y27" s="6" t="s">
        <v>133</v>
      </c>
      <c r="Z27" s="5" t="s">
        <v>35</v>
      </c>
      <c r="AA27" s="6" t="s">
        <v>36</v>
      </c>
      <c r="AB27" s="7">
        <f>Q27/100</f>
        <v>0.24980250000000001</v>
      </c>
      <c r="AD27" s="8"/>
      <c r="AF27" s="8"/>
      <c r="AG27" s="8"/>
    </row>
    <row r="28" spans="1:33" x14ac:dyDescent="0.2">
      <c r="A28" s="12">
        <v>7141</v>
      </c>
      <c r="B28" s="13" t="s">
        <v>134</v>
      </c>
      <c r="C28" s="13">
        <v>43418</v>
      </c>
      <c r="D28" s="5">
        <v>2</v>
      </c>
      <c r="E28" s="6" t="s">
        <v>49</v>
      </c>
      <c r="F28" s="5" t="s">
        <v>135</v>
      </c>
      <c r="G28" s="6" t="s">
        <v>136</v>
      </c>
      <c r="H28" s="5" t="str">
        <f>"000093"</f>
        <v>000093</v>
      </c>
      <c r="I28" s="4">
        <v>43101</v>
      </c>
      <c r="J28" s="5" t="str">
        <f>"000034"</f>
        <v>000034</v>
      </c>
      <c r="K28" s="4">
        <v>43104</v>
      </c>
      <c r="L28" s="5" t="str">
        <f>"000063"</f>
        <v>000063</v>
      </c>
      <c r="M28" s="4">
        <v>43120</v>
      </c>
      <c r="N28" s="5">
        <v>17</v>
      </c>
      <c r="O28" s="5" t="str">
        <f>"007153"</f>
        <v>007153</v>
      </c>
      <c r="P28" s="4">
        <v>43403</v>
      </c>
      <c r="Q28" s="7">
        <v>13.7706</v>
      </c>
      <c r="R28" s="7">
        <v>0.56457000000000002</v>
      </c>
      <c r="S28" s="7">
        <v>13.20603</v>
      </c>
      <c r="T28" s="5">
        <v>261</v>
      </c>
      <c r="U28" s="4">
        <v>43418</v>
      </c>
      <c r="V28" s="5">
        <v>9980326667</v>
      </c>
      <c r="W28" s="6" t="s">
        <v>137</v>
      </c>
      <c r="X28" s="5" t="s">
        <v>47</v>
      </c>
      <c r="Y28" s="6" t="s">
        <v>48</v>
      </c>
      <c r="Z28" s="5" t="s">
        <v>33</v>
      </c>
      <c r="AA28" s="6" t="s">
        <v>34</v>
      </c>
      <c r="AB28" s="7">
        <f>Q28/100</f>
        <v>0.137706</v>
      </c>
      <c r="AD28" s="8"/>
      <c r="AF28" s="8"/>
      <c r="AG28" s="8"/>
    </row>
    <row r="29" spans="1:33" x14ac:dyDescent="0.2">
      <c r="A29" s="12">
        <v>7421</v>
      </c>
      <c r="B29" s="13" t="s">
        <v>134</v>
      </c>
      <c r="C29" s="13">
        <v>43432</v>
      </c>
      <c r="D29" s="5">
        <v>2</v>
      </c>
      <c r="E29" s="6" t="s">
        <v>49</v>
      </c>
      <c r="F29" s="5" t="s">
        <v>138</v>
      </c>
      <c r="G29" s="6" t="s">
        <v>139</v>
      </c>
      <c r="H29" s="5" t="str">
        <f>"000001"</f>
        <v>000001</v>
      </c>
      <c r="I29" s="4">
        <v>42954</v>
      </c>
      <c r="J29" s="5" t="str">
        <f>"000006"</f>
        <v>000006</v>
      </c>
      <c r="K29" s="4">
        <v>42990</v>
      </c>
      <c r="L29" s="5" t="str">
        <f>"000010"</f>
        <v>000010</v>
      </c>
      <c r="M29" s="4">
        <v>42990</v>
      </c>
      <c r="N29" s="5">
        <v>16</v>
      </c>
      <c r="O29" s="5" t="str">
        <f>"007476"</f>
        <v>007476</v>
      </c>
      <c r="P29" s="4">
        <v>43424</v>
      </c>
      <c r="Q29" s="7">
        <v>9.4516899999999993</v>
      </c>
      <c r="R29" s="7">
        <v>0.86011000000000004</v>
      </c>
      <c r="S29" s="7">
        <v>8.5915800000000004</v>
      </c>
      <c r="T29" s="5">
        <v>278</v>
      </c>
      <c r="U29" s="4">
        <v>43432</v>
      </c>
      <c r="V29" s="5">
        <v>9886745426</v>
      </c>
      <c r="W29" s="6" t="s">
        <v>140</v>
      </c>
      <c r="X29" s="5" t="s">
        <v>38</v>
      </c>
      <c r="Y29" s="6" t="s">
        <v>39</v>
      </c>
      <c r="Z29" s="5" t="s">
        <v>33</v>
      </c>
      <c r="AA29" s="6" t="s">
        <v>34</v>
      </c>
      <c r="AB29" s="7">
        <f>Q29/100</f>
        <v>9.4516899999999987E-2</v>
      </c>
      <c r="AD29" s="8"/>
      <c r="AF29" s="8"/>
      <c r="AG29" s="8"/>
    </row>
    <row r="30" spans="1:33" x14ac:dyDescent="0.2">
      <c r="A30" s="12">
        <v>7422</v>
      </c>
      <c r="B30" s="13" t="s">
        <v>134</v>
      </c>
      <c r="C30" s="13">
        <v>43432</v>
      </c>
      <c r="D30" s="5">
        <v>2</v>
      </c>
      <c r="E30" s="6" t="s">
        <v>49</v>
      </c>
      <c r="F30" s="5" t="s">
        <v>141</v>
      </c>
      <c r="G30" s="6" t="s">
        <v>142</v>
      </c>
      <c r="H30" s="5" t="str">
        <f>"000001"</f>
        <v>000001</v>
      </c>
      <c r="I30" s="4">
        <v>42954</v>
      </c>
      <c r="J30" s="5" t="str">
        <f>"000007"</f>
        <v>000007</v>
      </c>
      <c r="K30" s="4">
        <v>42990</v>
      </c>
      <c r="L30" s="5" t="str">
        <f>"000011"</f>
        <v>000011</v>
      </c>
      <c r="M30" s="4">
        <v>42990</v>
      </c>
      <c r="N30" s="5">
        <v>16</v>
      </c>
      <c r="O30" s="5" t="str">
        <f>"007477"</f>
        <v>007477</v>
      </c>
      <c r="P30" s="4">
        <v>43424</v>
      </c>
      <c r="Q30" s="7">
        <v>11.386200000000001</v>
      </c>
      <c r="R30" s="7">
        <v>1.4916100000000001</v>
      </c>
      <c r="S30" s="7">
        <v>9.8945900000000009</v>
      </c>
      <c r="T30" s="5">
        <v>278</v>
      </c>
      <c r="U30" s="4">
        <v>43432</v>
      </c>
      <c r="V30" s="5">
        <v>9886745426</v>
      </c>
      <c r="W30" s="6" t="s">
        <v>143</v>
      </c>
      <c r="X30" s="5" t="s">
        <v>38</v>
      </c>
      <c r="Y30" s="6" t="s">
        <v>39</v>
      </c>
      <c r="Z30" s="5" t="s">
        <v>33</v>
      </c>
      <c r="AA30" s="6" t="s">
        <v>34</v>
      </c>
      <c r="AB30" s="7">
        <f>Q30/100</f>
        <v>0.113862</v>
      </c>
      <c r="AD30" s="8"/>
      <c r="AF30" s="8"/>
      <c r="AG30" s="8"/>
    </row>
    <row r="31" spans="1:33" x14ac:dyDescent="0.2">
      <c r="A31" s="12">
        <v>8091</v>
      </c>
      <c r="B31" s="13" t="s">
        <v>144</v>
      </c>
      <c r="C31" s="13">
        <v>43462</v>
      </c>
      <c r="D31" s="5">
        <v>2</v>
      </c>
      <c r="E31" s="6" t="s">
        <v>49</v>
      </c>
      <c r="F31" s="5" t="s">
        <v>145</v>
      </c>
      <c r="G31" s="6" t="s">
        <v>146</v>
      </c>
      <c r="H31" s="5" t="str">
        <f>"000109"</f>
        <v>000109</v>
      </c>
      <c r="I31" s="4">
        <v>43138</v>
      </c>
      <c r="J31" s="5" t="str">
        <f>"000057"</f>
        <v>000057</v>
      </c>
      <c r="K31" s="4">
        <v>43143</v>
      </c>
      <c r="L31" s="5" t="str">
        <f>"000076"</f>
        <v>000076</v>
      </c>
      <c r="M31" s="4">
        <v>43145</v>
      </c>
      <c r="N31" s="5">
        <v>16</v>
      </c>
      <c r="O31" s="5" t="str">
        <f>"008170"</f>
        <v>008170</v>
      </c>
      <c r="P31" s="4">
        <v>43455</v>
      </c>
      <c r="Q31" s="7">
        <v>12.84098</v>
      </c>
      <c r="R31" s="7">
        <v>1.3672500000000001</v>
      </c>
      <c r="S31" s="7">
        <v>11.47373</v>
      </c>
      <c r="T31" s="5">
        <v>306</v>
      </c>
      <c r="U31" s="4">
        <v>43462</v>
      </c>
      <c r="V31" s="5">
        <v>9449217522</v>
      </c>
      <c r="W31" s="6" t="s">
        <v>147</v>
      </c>
      <c r="X31" s="5" t="s">
        <v>47</v>
      </c>
      <c r="Y31" s="6" t="s">
        <v>48</v>
      </c>
      <c r="Z31" s="5" t="s">
        <v>33</v>
      </c>
      <c r="AA31" s="6" t="s">
        <v>34</v>
      </c>
      <c r="AB31" s="7">
        <f>Q31/100</f>
        <v>0.12840979999999999</v>
      </c>
      <c r="AD31" s="8"/>
      <c r="AF31" s="8"/>
      <c r="AG31"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2019-01-14T10:12:31Z</dcterms:modified>
</cp:coreProperties>
</file>