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904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1" l="1"/>
  <c r="J2" i="1"/>
  <c r="L2" i="1"/>
  <c r="O2" i="1"/>
  <c r="H3" i="1"/>
  <c r="J3" i="1"/>
  <c r="L3" i="1"/>
  <c r="O3" i="1"/>
  <c r="H4" i="1"/>
  <c r="J4" i="1"/>
  <c r="L4" i="1"/>
  <c r="O4" i="1"/>
  <c r="H5" i="1"/>
  <c r="J5" i="1"/>
  <c r="L5" i="1"/>
  <c r="O5" i="1"/>
  <c r="H6" i="1"/>
  <c r="J6" i="1"/>
  <c r="L6" i="1"/>
  <c r="O6" i="1"/>
  <c r="H7" i="1"/>
  <c r="J7" i="1"/>
  <c r="L7" i="1"/>
  <c r="O7" i="1"/>
  <c r="H8" i="1"/>
  <c r="J8" i="1"/>
  <c r="L8" i="1"/>
  <c r="O8" i="1"/>
  <c r="H9" i="1"/>
  <c r="J9" i="1"/>
  <c r="L9" i="1"/>
  <c r="O9" i="1"/>
  <c r="H10" i="1"/>
  <c r="J10" i="1"/>
  <c r="L10" i="1"/>
  <c r="O10" i="1"/>
  <c r="H11" i="1"/>
  <c r="J11" i="1"/>
  <c r="L11" i="1"/>
  <c r="O11" i="1"/>
  <c r="H12" i="1"/>
  <c r="J12" i="1"/>
  <c r="L12" i="1"/>
  <c r="O12" i="1"/>
  <c r="H13" i="1"/>
  <c r="J13" i="1"/>
  <c r="L13" i="1"/>
  <c r="O13" i="1"/>
  <c r="H14" i="1"/>
  <c r="J14" i="1"/>
  <c r="L14" i="1"/>
  <c r="O14" i="1"/>
  <c r="H15" i="1"/>
  <c r="J15" i="1"/>
  <c r="L15" i="1"/>
  <c r="O15" i="1"/>
  <c r="H16" i="1"/>
  <c r="J16" i="1"/>
  <c r="L16" i="1"/>
  <c r="O16" i="1"/>
  <c r="H17" i="1"/>
  <c r="J17" i="1"/>
  <c r="L17" i="1"/>
  <c r="O17" i="1"/>
  <c r="H18" i="1"/>
  <c r="J18" i="1"/>
  <c r="L18" i="1"/>
  <c r="O18" i="1"/>
  <c r="H19" i="1"/>
  <c r="J19" i="1"/>
  <c r="L19" i="1"/>
  <c r="O19" i="1"/>
  <c r="H20" i="1"/>
  <c r="J20" i="1"/>
  <c r="L20" i="1"/>
  <c r="O20" i="1"/>
  <c r="H21" i="1"/>
  <c r="J21" i="1"/>
  <c r="L21" i="1"/>
  <c r="O21" i="1"/>
  <c r="H22" i="1"/>
  <c r="J22" i="1"/>
  <c r="L22" i="1"/>
  <c r="O22" i="1"/>
  <c r="H23" i="1"/>
  <c r="J23" i="1"/>
  <c r="L23" i="1"/>
  <c r="O23" i="1"/>
  <c r="H24" i="1"/>
  <c r="J24" i="1"/>
  <c r="L24" i="1"/>
  <c r="O24" i="1"/>
  <c r="H25" i="1"/>
  <c r="J25" i="1"/>
  <c r="L25" i="1"/>
  <c r="O25" i="1"/>
  <c r="H26" i="1"/>
  <c r="J26" i="1"/>
  <c r="L26" i="1"/>
  <c r="O26" i="1"/>
  <c r="H27" i="1"/>
  <c r="J27" i="1"/>
  <c r="L27" i="1"/>
  <c r="O27" i="1"/>
  <c r="H28" i="1"/>
  <c r="J28" i="1"/>
  <c r="L28" i="1"/>
  <c r="O28" i="1"/>
  <c r="H29" i="1"/>
  <c r="J29" i="1"/>
  <c r="L29" i="1"/>
  <c r="O29" i="1"/>
  <c r="H30" i="1"/>
  <c r="J30" i="1"/>
  <c r="L30" i="1"/>
  <c r="O30" i="1"/>
  <c r="AB30" i="1"/>
  <c r="H31" i="1"/>
  <c r="J31" i="1"/>
  <c r="L31" i="1"/>
  <c r="O31" i="1"/>
  <c r="AB31" i="1"/>
  <c r="H32" i="1"/>
  <c r="J32" i="1"/>
  <c r="L32" i="1"/>
  <c r="O32" i="1"/>
  <c r="AB32" i="1"/>
  <c r="H33" i="1"/>
  <c r="J33" i="1"/>
  <c r="L33" i="1"/>
  <c r="O33" i="1"/>
  <c r="AB33" i="1"/>
  <c r="H34" i="1"/>
  <c r="J34" i="1"/>
  <c r="L34" i="1"/>
  <c r="O34" i="1"/>
  <c r="AB34" i="1"/>
  <c r="H35" i="1"/>
  <c r="J35" i="1"/>
  <c r="L35" i="1"/>
  <c r="O35" i="1"/>
  <c r="AB35" i="1"/>
  <c r="H36" i="1"/>
  <c r="J36" i="1"/>
  <c r="L36" i="1"/>
  <c r="O36" i="1"/>
  <c r="AB36" i="1"/>
  <c r="H37" i="1"/>
  <c r="J37" i="1"/>
  <c r="L37" i="1"/>
  <c r="O37" i="1"/>
  <c r="AB37" i="1"/>
  <c r="H38" i="1"/>
  <c r="J38" i="1"/>
  <c r="L38" i="1"/>
  <c r="O38" i="1"/>
  <c r="AB38" i="1"/>
  <c r="H39" i="1"/>
  <c r="J39" i="1"/>
  <c r="L39" i="1"/>
  <c r="O39" i="1"/>
  <c r="AB39" i="1"/>
  <c r="H40" i="1"/>
  <c r="J40" i="1"/>
  <c r="L40" i="1"/>
  <c r="O40" i="1"/>
  <c r="AB40" i="1"/>
  <c r="H41" i="1"/>
  <c r="J41" i="1"/>
  <c r="L41" i="1"/>
  <c r="O41" i="1"/>
  <c r="AB41" i="1"/>
  <c r="H42" i="1"/>
  <c r="J42" i="1"/>
  <c r="L42" i="1"/>
  <c r="O42" i="1"/>
  <c r="AB42" i="1"/>
  <c r="H43" i="1"/>
  <c r="J43" i="1"/>
  <c r="L43" i="1"/>
  <c r="O43" i="1"/>
  <c r="AB43" i="1"/>
</calcChain>
</file>

<file path=xl/sharedStrings.xml><?xml version="1.0" encoding="utf-8"?>
<sst xmlns="http://schemas.openxmlformats.org/spreadsheetml/2006/main" count="411" uniqueCount="166">
  <si>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</si>
  <si>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</si>
  <si>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</si>
  <si>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</si>
  <si>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</si>
  <si>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</si>
  <si>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</si>
  <si>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</si>
  <si>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</si>
  <si>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</si>
  <si>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</si>
  <si>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</si>
  <si>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</si>
  <si>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</si>
  <si>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</si>
  <si>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</si>
  <si>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</si>
  <si>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</si>
  <si>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</si>
  <si>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</si>
  <si>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</si>
  <si>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</si>
  <si>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</si>
  <si>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</si>
  <si>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</si>
  <si>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</si>
  <si>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</si>
  <si>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</si>
  <si>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</si>
  <si>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August</t>
  </si>
  <si>
    <t>P1771</t>
  </si>
  <si>
    <t>Zone Works - POW Works</t>
  </si>
  <si>
    <t>July</t>
  </si>
  <si>
    <t>June</t>
  </si>
  <si>
    <t>May</t>
  </si>
  <si>
    <t>September</t>
  </si>
  <si>
    <t>P1802</t>
  </si>
  <si>
    <t>Water Supply New Areas</t>
  </si>
  <si>
    <t>P2415</t>
  </si>
  <si>
    <t>Reserve fund for TandF Committee</t>
  </si>
  <si>
    <t>P3293</t>
  </si>
  <si>
    <t>14th Finance Commission Works - Drinking Water</t>
  </si>
  <si>
    <t>P3110</t>
  </si>
  <si>
    <t>14th Finance Commission Grant Works</t>
  </si>
  <si>
    <t>KRIDL</t>
  </si>
  <si>
    <t>P3290</t>
  </si>
  <si>
    <t>14th Finance Commission Works - Providing Street Lights and Maintenance</t>
  </si>
  <si>
    <t>November</t>
  </si>
  <si>
    <t>December</t>
  </si>
  <si>
    <t>October</t>
  </si>
  <si>
    <t>18per - Works (Bhagyajyothi, Sooru / Neeru Yojane and General) (54 Lakhs / New Wards)</t>
  </si>
  <si>
    <t>P1878</t>
  </si>
  <si>
    <t>M/s KRIDL</t>
  </si>
  <si>
    <t>Assembly Constituency Development Works under BBMP</t>
  </si>
  <si>
    <t>P2201</t>
  </si>
  <si>
    <t xml:space="preserve"> Assistant Executive Engineer Hebbal East Zone</t>
  </si>
  <si>
    <t>ddo077</t>
  </si>
  <si>
    <t xml:space="preserve"> Assistant Executive Engineer Electrical East Zone</t>
  </si>
  <si>
    <t>ddo089</t>
  </si>
  <si>
    <t>M/s.KRIDL</t>
  </si>
  <si>
    <t>M/S. KRIDL LTD</t>
  </si>
  <si>
    <t xml:space="preserve"> Executive Engineer Project East Zone</t>
  </si>
  <si>
    <t>ddo075</t>
  </si>
  <si>
    <t>16-</t>
  </si>
  <si>
    <t>Landscape Development Of Parks/Medians/Boulevants and Circles(Janoodya Works)</t>
  </si>
  <si>
    <t>P0311</t>
  </si>
  <si>
    <t>Technical Manager-II, KRIDL</t>
  </si>
  <si>
    <t>Technical Manager 2</t>
  </si>
  <si>
    <t>P.Uday Raj</t>
  </si>
  <si>
    <t>Providing asphalting to Byrappa Layout 5th A Cross road  and concreting to Yelumandamma Temple road in Ward No.21</t>
  </si>
  <si>
    <t>021-17-000015</t>
  </si>
  <si>
    <t>Hebbala</t>
  </si>
  <si>
    <t>Providing asphalting and concrete for  roadsat Shakthinagar slum and  surounding area in ward no 21</t>
  </si>
  <si>
    <t>021-13-000017</t>
  </si>
  <si>
    <t>Providing asphalting to cross roads and main roads of Balaji layout Cholanagar and Cholanayakanahalli in ward no 21</t>
  </si>
  <si>
    <t>021-13-000020</t>
  </si>
  <si>
    <t>Providing asphalting and RMC for roads at Kunthi grama and surounding slum areas in ward no 21</t>
  </si>
  <si>
    <t>021-13-000015</t>
  </si>
  <si>
    <t>KRDIL</t>
  </si>
  <si>
    <t>Providing asphalting and concrete for Mamatha school road and  surounding cross roads at Chowdaiah block  in ward no 21</t>
  </si>
  <si>
    <t>021-13-000016</t>
  </si>
  <si>
    <t>DRILLING OF BOREWELL AND PIPELINE CONNECTION AT HEBBAL AND SURROUNDINGS IN WARD NO 21</t>
  </si>
  <si>
    <t>021-18-000001</t>
  </si>
  <si>
    <t>Providing Street light in ward no 21`</t>
  </si>
  <si>
    <t>021-18-000033</t>
  </si>
  <si>
    <t>IMPROVEMENTS OF ROADS AND DRAINS AT SSA CROSS ROADS 3RD CROSS AND CHOLANAYAKANAHALLI IN WARD NO 21</t>
  </si>
  <si>
    <t>021-18-000055</t>
  </si>
  <si>
    <t xml:space="preserve"> Assistant Executive Engineer J C Nagar East Zone</t>
  </si>
  <si>
    <t>ddo078</t>
  </si>
  <si>
    <t>IMPROVEMENTS OF ROADS AND DRAINS IN 1ST MAIN ROAD AT NANJAPPA REDDY LAYOUT AND SURROUNDING SEETHAPPA LAYOUT IN WARD NO 21</t>
  </si>
  <si>
    <t>021-18-000056</t>
  </si>
  <si>
    <t>IMPROVEMENTS OF ROADS AND DRAINS AT SSA CROSS ROADS 1ST AND 2ND CROSS IN WARD NO 21</t>
  </si>
  <si>
    <t>021-18-000054</t>
  </si>
  <si>
    <t>Drilling of borewell providing and laying of pipe line at K3rd main road (Tent road)  in Hebbal ward no 21</t>
  </si>
  <si>
    <t>021-17-000037</t>
  </si>
  <si>
    <t>Providing pipe line at Elu mandamma temple   in Hebbal ward no 21</t>
  </si>
  <si>
    <t>021-17-000038</t>
  </si>
  <si>
    <t>Drilling of borewell providing and laying of pipe line at Kunthigrama in Hebbal ward no 21</t>
  </si>
  <si>
    <t>021-17-000036</t>
  </si>
  <si>
    <t>Anjan M</t>
  </si>
  <si>
    <t>Engagement of Gangman and Hiring of Tractor Tippers for cleaning and Maintenance of road side drains and other cleaning works in  works in ward no 21</t>
  </si>
  <si>
    <t>021-17-000034</t>
  </si>
  <si>
    <t>Nithin enterprises pro K.Siddaraju</t>
  </si>
  <si>
    <t>Providing and filling of potholes and Road cuttings in main road and cross roads of Ward No.21</t>
  </si>
  <si>
    <t>021-17-000010</t>
  </si>
  <si>
    <t>Repairs to BBMP Buildings in Ward No.21</t>
  </si>
  <si>
    <t>021-17-000011</t>
  </si>
  <si>
    <t>DRILLING OF BOREWELL AND PROVIDING PIPELINE AT SEETHAPPA LAYOUT AND MUNESHWARA BLOCK SURROUNDINGS IN WARD NO 21</t>
  </si>
  <si>
    <t>021-17-000030</t>
  </si>
  <si>
    <t>D.S.Ramesh</t>
  </si>
  <si>
    <t>PROVIDING CEMENT CONCRETE WORK IN 7TH CROSS OF SOMAPPA BLOCK AND 8TH CROSS BSA ROAD AT CHOLANAYAKANAHALLI VILLAGE IN WARD NO 21</t>
  </si>
  <si>
    <t>021-16-000037</t>
  </si>
  <si>
    <t>PROVIDING CONCRETE PATCH WORK IN ANGADI MUNIRAJU ROAD AT KUNTHI GRAMA IN WARD NO 21</t>
  </si>
  <si>
    <t>021-16-000038</t>
  </si>
  <si>
    <t>IMPROVEMNTS TO ROADS AND DRAINS AT CHOLANAYAKANAHALLI OLD VILLAGE SURROUNDING AREA IN WARD NO 21</t>
  </si>
  <si>
    <t>021-18-000008</t>
  </si>
  <si>
    <t>D.S. RAMESH</t>
  </si>
  <si>
    <t>PROVIDING TRACTOR AND LABOUR FOR REMOVAL OF SILT AND DEBRIS IN WARD NO 21</t>
  </si>
  <si>
    <t>021-16-000014</t>
  </si>
  <si>
    <t>B.M. MUNIRAJU</t>
  </si>
  <si>
    <t>ESTIMATE FOR DESILTING OF DRAINS AND MAINTENANCE OF FOOTPATH IN POLICE STATION ROAD FROM KK TRANSPORT OFFICE TO 4TH CROSS OF KUNTHI BETTA IN WAR NO 21 HEBBAL</t>
  </si>
  <si>
    <t>021-16-000030</t>
  </si>
  <si>
    <t>ESTIMATE FOR DESILTING OF DRAINS AND MAINTENANCE OF FOOTPATH IN 1ST CROSS ROAD FROM SSA ROAD VIA POLICE QUATRAS ROAD OF HEBBAL AND NEW WARD OFFICE ROAD NEAR HEBBALA BUS STOP IN WARD NO 21 HEBBAL</t>
  </si>
  <si>
    <t>021-16-000031</t>
  </si>
  <si>
    <t>DETAILED ESTIMATE FOR CONSTRUCTION PROTECTIVE WALL AT THE ENTRANCE OF 1ST MAIN ROAD HEBAL IN WARD NO 21</t>
  </si>
  <si>
    <t>021-16-000033</t>
  </si>
  <si>
    <t>DETAILED ESTIMATE FOR CONSTRUCTION OF CULVERT NEAR SVA BIO TECH AT THE ENTRANCE OF 1ST MAIN ROAD HEBBAL IN WARD NO 21</t>
  </si>
  <si>
    <t>021-16-000032</t>
  </si>
  <si>
    <t>ESTIMATE FOR DESILTING OF DRAINS AND MAINTENANCE OF FOOTPATH IN MAIN ROAD 1ST 2ND A CROSS ROADS OF VINAYAKA LAYOUT IN WARD NO 21 HEBBAL</t>
  </si>
  <si>
    <t>021-16-000025</t>
  </si>
  <si>
    <t>ESTIMATE FOR DESILTING OF DRAINS AND MAINTENANCE OF FOOTPATH IN 5TH CROSS TOUCHES SSA ROAD AND SARAI ANGADI CROSS ROADS OF HEBBAL EXTENSION IN WARD NO 21 HEBBAL</t>
  </si>
  <si>
    <t>021-16-000028</t>
  </si>
  <si>
    <t>ESTIMATE FOR DESILTING OF DRAINS AND MAINTENANCE OF FOOTPATH IN 5TH B CROSS AND 5TH A CROSS OF HEBBALA EXTENSION IN WARD NO 21 HEBBAL</t>
  </si>
  <si>
    <t>021-16-000027</t>
  </si>
  <si>
    <t>ESTIMATE FOR DESILTING OF DRAINS AND MAINTENANCE OF FOOTPATH IN 3RD MAIN ROAD POLICE STATION ROAD AND GOVT SCHOOL ROAD OF HEBBALA IN WARD NO 21 HEBBAL</t>
  </si>
  <si>
    <t>021-16-000029</t>
  </si>
  <si>
    <t>ESTIMATE FOR DESILTING OF DRAINS AND MAINTENANCE OF FOOTPATH IN 3RD 3RD A AND 4TH CROSS ROADS OF VINAYAKA LAYOUT IN WARD NO 21 HEBBAL</t>
  </si>
  <si>
    <t>021-16-000026</t>
  </si>
  <si>
    <t>Providing Drinking water and Borewells and pipeline in ward no 21</t>
  </si>
  <si>
    <t>021-18-000035</t>
  </si>
  <si>
    <t>D.S Ramesh</t>
  </si>
  <si>
    <t>MAINTENANCE OF BOREWELLS AND PIPE LINE IN WARD NO 21</t>
  </si>
  <si>
    <t>021-16-000012</t>
  </si>
  <si>
    <t>N Kumara Reddy</t>
  </si>
  <si>
    <t>PROVIDING AND ERRECTION OF WARD BOARDS PAINTING AND WRITING THE LETTERS ON THE BOARDS IN WARD NO 21</t>
  </si>
  <si>
    <t>021-16-000013</t>
  </si>
  <si>
    <t>PROVIDING OUT DOOR GYM AND OTHER WORKS AT WARD OFFICE PARK ANANDNAGAR IN WARD NO 21 HEBBAL</t>
  </si>
  <si>
    <t>021-17-000006</t>
  </si>
  <si>
    <t>PROVIDING OUT DOOR GYM EQUIPMENRS FOR ELDERS AND OTHER DEVELOPMENT WORKS AT VISHWESHWARAIAH LAYOUT PARK IN WARD NO 21 HEBBAL</t>
  </si>
  <si>
    <t>021-17-000001</t>
  </si>
  <si>
    <t>Providing toilet and other works at Kuppaswamy Bande park in ward no 21</t>
  </si>
  <si>
    <t>021-17-000007</t>
  </si>
  <si>
    <t>TECHNICAL MANAGER2</t>
  </si>
  <si>
    <t>Improvement of SBM Layout Park and other works in ward no 21</t>
  </si>
  <si>
    <t>021-17-000008</t>
  </si>
  <si>
    <t>Improvement of Park at HMT layout and other work in ward no 21</t>
  </si>
  <si>
    <t>021-17-000009</t>
  </si>
  <si>
    <t>IMPROVEMENTS TO TRIANGLE PARK AT ANANDNAGAR IN WARD NO 21 HEBBAL</t>
  </si>
  <si>
    <t>021-17-000005</t>
  </si>
  <si>
    <t>Technical manager 2 (KRIDL)</t>
  </si>
  <si>
    <t>PROVIDING YOGA CENTER AND OTHER DEVELOPMENTAL WORKS AT AMARJYOTHI LAYOUT PARK IN WARD NO 21 HEBBAL</t>
  </si>
  <si>
    <t>021-17-000002</t>
  </si>
  <si>
    <t>PROVIDING GYM EQUIPMENTS AND OTHER WORKS AT AMARJYOTHI LAYOUT PARK IN WARD NO 21 HEBBAL</t>
  </si>
  <si>
    <t>021-17-000003</t>
  </si>
  <si>
    <t>PROVIDING PATHWAY AND OTHER DEVELOPMENTAL WORKS AT WARD OFFICE PARK ANANDNAGAR IN WARD NO 21 HEBBAL</t>
  </si>
  <si>
    <t>021-17-000004</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</si>
</sst>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3"/>
  <sheetViews>
    <sheetView tabSelected="1" workbookViewId="0">
      <selection activeCell="A2" sqref="A2:XFD43"/>
    </sheetView>
  </sheetViews>
  <sheetFormatPr defaultRowHeight="12.75" x14ac:dyDescent="0.2"/>
  <cols>
    <col min="1" max="1" width="5.42578125" style="9" bestFit="1" customWidth="1"/>
    <col min="2" max="2" width="9.140625" style="9"/>
    <col min="3" max="3" width="9.5703125" style="9" bestFit="1" customWidth="1"/>
    <col min="4" max="4" width="9.140625" style="9"/>
    <col min="5"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776</v>
      </c>
      <c r="B2" s="13" t="s">
        <v>28</v>
      </c>
      <c r="C2" s="13">
        <v>43217</v>
      </c>
      <c r="D2" s="5">
        <v>21</v>
      </c>
      <c r="E2" s="6" t="s">
        <v>71</v>
      </c>
      <c r="F2" s="5" t="s">
        <v>165</v>
      </c>
      <c r="G2" s="6" t="s">
        <v>164</v>
      </c>
      <c r="H2" s="5" t="str">
        <f>"000033"</f>
        <v>000033</v>
      </c>
      <c r="I2" s="4">
        <v>42693</v>
      </c>
      <c r="J2" s="5" t="str">
        <f>"36"</f>
        <v>36</v>
      </c>
      <c r="K2" s="4" t="s">
        <v>63</v>
      </c>
      <c r="L2" s="5" t="str">
        <f>"586"</f>
        <v>586</v>
      </c>
      <c r="M2" s="4">
        <v>16</v>
      </c>
      <c r="N2" s="5">
        <v>17</v>
      </c>
      <c r="O2" s="5" t="str">
        <f>"000727"</f>
        <v>000727</v>
      </c>
      <c r="P2" s="4">
        <v>43216</v>
      </c>
      <c r="Q2" s="7">
        <v>19.734449999999999</v>
      </c>
      <c r="R2" s="7">
        <v>2.98386</v>
      </c>
      <c r="S2" s="7">
        <v>16.750589999999999</v>
      </c>
      <c r="T2" s="5">
        <v>31</v>
      </c>
      <c r="U2" s="4">
        <v>43217</v>
      </c>
      <c r="V2" s="5">
        <v>9740402579</v>
      </c>
      <c r="W2" s="6" t="s">
        <v>67</v>
      </c>
      <c r="X2" s="5" t="s">
        <v>65</v>
      </c>
      <c r="Y2" s="6" t="s">
        <v>64</v>
      </c>
      <c r="Z2" s="5" t="s">
        <v>62</v>
      </c>
      <c r="AA2" s="6" t="s">
        <v>61</v>
      </c>
      <c r="AB2" s="7">
        <v>0.19734449999999998</v>
      </c>
      <c r="AD2" s="8"/>
      <c r="AF2" s="8"/>
      <c r="AG2" s="8"/>
    </row>
    <row r="3" spans="1:33" x14ac:dyDescent="0.2">
      <c r="A3" s="12">
        <v>777</v>
      </c>
      <c r="B3" s="13" t="s">
        <v>28</v>
      </c>
      <c r="C3" s="13">
        <v>43217</v>
      </c>
      <c r="D3" s="5">
        <v>21</v>
      </c>
      <c r="E3" s="6" t="s">
        <v>71</v>
      </c>
      <c r="F3" s="5" t="s">
        <v>163</v>
      </c>
      <c r="G3" s="6" t="s">
        <v>162</v>
      </c>
      <c r="H3" s="5" t="str">
        <f>"000032"</f>
        <v>000032</v>
      </c>
      <c r="I3" s="4">
        <v>42693</v>
      </c>
      <c r="J3" s="5" t="str">
        <f>"000057"</f>
        <v>000057</v>
      </c>
      <c r="K3" s="4">
        <v>42734</v>
      </c>
      <c r="L3" s="5" t="str">
        <f>"587"</f>
        <v>587</v>
      </c>
      <c r="M3" s="4">
        <v>16</v>
      </c>
      <c r="N3" s="5">
        <v>17</v>
      </c>
      <c r="O3" s="5" t="str">
        <f>"000728"</f>
        <v>000728</v>
      </c>
      <c r="P3" s="4">
        <v>43216</v>
      </c>
      <c r="Q3" s="7">
        <v>19.35735</v>
      </c>
      <c r="R3" s="7">
        <v>2.9325999999999999</v>
      </c>
      <c r="S3" s="7">
        <v>16.42475</v>
      </c>
      <c r="T3" s="5">
        <v>31</v>
      </c>
      <c r="U3" s="4">
        <v>43217</v>
      </c>
      <c r="V3" s="5">
        <v>9740402579</v>
      </c>
      <c r="W3" s="6" t="s">
        <v>66</v>
      </c>
      <c r="X3" s="5" t="s">
        <v>65</v>
      </c>
      <c r="Y3" s="6" t="s">
        <v>64</v>
      </c>
      <c r="Z3" s="5" t="s">
        <v>62</v>
      </c>
      <c r="AA3" s="6" t="s">
        <v>61</v>
      </c>
      <c r="AB3" s="7">
        <v>0.19357350000000001</v>
      </c>
      <c r="AD3" s="8"/>
      <c r="AF3" s="8"/>
      <c r="AG3" s="8"/>
    </row>
    <row r="4" spans="1:33" x14ac:dyDescent="0.2">
      <c r="A4" s="12">
        <v>778</v>
      </c>
      <c r="B4" s="13" t="s">
        <v>28</v>
      </c>
      <c r="C4" s="13">
        <v>43217</v>
      </c>
      <c r="D4" s="5">
        <v>21</v>
      </c>
      <c r="E4" s="6" t="s">
        <v>71</v>
      </c>
      <c r="F4" s="5" t="s">
        <v>161</v>
      </c>
      <c r="G4" s="6" t="s">
        <v>160</v>
      </c>
      <c r="H4" s="5" t="str">
        <f>"000024"</f>
        <v>000024</v>
      </c>
      <c r="I4" s="4">
        <v>42693</v>
      </c>
      <c r="J4" s="5" t="str">
        <f>"58"</f>
        <v>58</v>
      </c>
      <c r="K4" s="4" t="s">
        <v>63</v>
      </c>
      <c r="L4" s="5" t="str">
        <f>"588"</f>
        <v>588</v>
      </c>
      <c r="M4" s="4">
        <v>16</v>
      </c>
      <c r="N4" s="5">
        <v>17</v>
      </c>
      <c r="O4" s="5" t="str">
        <f>"000729"</f>
        <v>000729</v>
      </c>
      <c r="P4" s="4">
        <v>43216</v>
      </c>
      <c r="Q4" s="7">
        <v>9.9961000000000002</v>
      </c>
      <c r="R4" s="7">
        <v>1.50945</v>
      </c>
      <c r="S4" s="7">
        <v>8.4866499999999991</v>
      </c>
      <c r="T4" s="5">
        <v>31</v>
      </c>
      <c r="U4" s="4">
        <v>43217</v>
      </c>
      <c r="V4" s="5">
        <v>9740402579</v>
      </c>
      <c r="W4" s="6" t="s">
        <v>159</v>
      </c>
      <c r="X4" s="5" t="s">
        <v>65</v>
      </c>
      <c r="Y4" s="6" t="s">
        <v>64</v>
      </c>
      <c r="Z4" s="5" t="s">
        <v>62</v>
      </c>
      <c r="AA4" s="6" t="s">
        <v>61</v>
      </c>
      <c r="AB4" s="7">
        <v>9.9961000000000008E-2</v>
      </c>
      <c r="AD4" s="8"/>
      <c r="AF4" s="8"/>
      <c r="AG4" s="8"/>
    </row>
    <row r="5" spans="1:33" x14ac:dyDescent="0.2">
      <c r="A5" s="12">
        <v>1093</v>
      </c>
      <c r="B5" s="13" t="s">
        <v>34</v>
      </c>
      <c r="C5" s="13">
        <v>43230</v>
      </c>
      <c r="D5" s="5">
        <v>21</v>
      </c>
      <c r="E5" s="6" t="s">
        <v>71</v>
      </c>
      <c r="F5" s="5" t="s">
        <v>158</v>
      </c>
      <c r="G5" s="6" t="s">
        <v>157</v>
      </c>
      <c r="H5" s="5" t="str">
        <f>"000023"</f>
        <v>000023</v>
      </c>
      <c r="I5" s="4">
        <v>42693</v>
      </c>
      <c r="J5" s="5" t="str">
        <f>"55"</f>
        <v>55</v>
      </c>
      <c r="K5" s="4" t="s">
        <v>63</v>
      </c>
      <c r="L5" s="5" t="str">
        <f>"585"</f>
        <v>585</v>
      </c>
      <c r="M5" s="4">
        <v>16</v>
      </c>
      <c r="N5" s="5">
        <v>17</v>
      </c>
      <c r="O5" s="5" t="str">
        <f>"001132"</f>
        <v>001132</v>
      </c>
      <c r="P5" s="4">
        <v>43227</v>
      </c>
      <c r="Q5" s="7">
        <v>9.9042499999999993</v>
      </c>
      <c r="R5" s="7">
        <v>1.4969600000000001</v>
      </c>
      <c r="S5" s="7">
        <v>8.4072899999999997</v>
      </c>
      <c r="T5" s="5">
        <v>48</v>
      </c>
      <c r="U5" s="4">
        <v>43230</v>
      </c>
      <c r="V5" s="5">
        <v>9740402579</v>
      </c>
      <c r="W5" s="6" t="s">
        <v>67</v>
      </c>
      <c r="X5" s="5" t="s">
        <v>65</v>
      </c>
      <c r="Y5" s="6" t="s">
        <v>64</v>
      </c>
      <c r="Z5" s="5" t="s">
        <v>62</v>
      </c>
      <c r="AA5" s="6" t="s">
        <v>61</v>
      </c>
      <c r="AB5" s="7">
        <v>9.9042499999999992E-2</v>
      </c>
      <c r="AD5" s="8"/>
      <c r="AF5" s="8"/>
      <c r="AG5" s="8"/>
    </row>
    <row r="6" spans="1:33" x14ac:dyDescent="0.2">
      <c r="A6" s="12">
        <v>1094</v>
      </c>
      <c r="B6" s="13" t="s">
        <v>34</v>
      </c>
      <c r="C6" s="13">
        <v>43230</v>
      </c>
      <c r="D6" s="5">
        <v>21</v>
      </c>
      <c r="E6" s="6" t="s">
        <v>71</v>
      </c>
      <c r="F6" s="5" t="s">
        <v>156</v>
      </c>
      <c r="G6" s="6" t="s">
        <v>155</v>
      </c>
      <c r="H6" s="5" t="str">
        <f>"000046"</f>
        <v>000046</v>
      </c>
      <c r="I6" s="4">
        <v>42693</v>
      </c>
      <c r="J6" s="5" t="str">
        <f>"73"</f>
        <v>73</v>
      </c>
      <c r="K6" s="4" t="s">
        <v>63</v>
      </c>
      <c r="L6" s="5" t="str">
        <f>"671"</f>
        <v>671</v>
      </c>
      <c r="M6" s="4">
        <v>16</v>
      </c>
      <c r="N6" s="5">
        <v>17</v>
      </c>
      <c r="O6" s="5" t="str">
        <f>"001143"</f>
        <v>001143</v>
      </c>
      <c r="P6" s="4">
        <v>43227</v>
      </c>
      <c r="Q6" s="7">
        <v>9.9914400000000008</v>
      </c>
      <c r="R6" s="7">
        <v>1.50881</v>
      </c>
      <c r="S6" s="7">
        <v>8.4826300000000003</v>
      </c>
      <c r="T6" s="5">
        <v>48</v>
      </c>
      <c r="U6" s="4">
        <v>43230</v>
      </c>
      <c r="V6" s="5">
        <v>9740402579</v>
      </c>
      <c r="W6" s="6" t="s">
        <v>67</v>
      </c>
      <c r="X6" s="5" t="s">
        <v>38</v>
      </c>
      <c r="Y6" s="6" t="s">
        <v>39</v>
      </c>
      <c r="Z6" s="5" t="s">
        <v>62</v>
      </c>
      <c r="AA6" s="6" t="s">
        <v>61</v>
      </c>
      <c r="AB6" s="7">
        <v>9.9914400000000014E-2</v>
      </c>
      <c r="AD6" s="8"/>
      <c r="AF6" s="8"/>
      <c r="AG6" s="8"/>
    </row>
    <row r="7" spans="1:33" x14ac:dyDescent="0.2">
      <c r="A7" s="12">
        <v>1095</v>
      </c>
      <c r="B7" s="13" t="s">
        <v>34</v>
      </c>
      <c r="C7" s="13">
        <v>43230</v>
      </c>
      <c r="D7" s="5">
        <v>21</v>
      </c>
      <c r="E7" s="6" t="s">
        <v>71</v>
      </c>
      <c r="F7" s="5" t="s">
        <v>154</v>
      </c>
      <c r="G7" s="6" t="s">
        <v>153</v>
      </c>
      <c r="H7" s="5" t="str">
        <f>"000050"</f>
        <v>000050</v>
      </c>
      <c r="I7" s="4">
        <v>42693</v>
      </c>
      <c r="J7" s="5" t="str">
        <f>"74"</f>
        <v>74</v>
      </c>
      <c r="K7" s="4" t="s">
        <v>63</v>
      </c>
      <c r="L7" s="5" t="str">
        <f>"665"</f>
        <v>665</v>
      </c>
      <c r="M7" s="4">
        <v>16</v>
      </c>
      <c r="N7" s="5">
        <v>17</v>
      </c>
      <c r="O7" s="5" t="str">
        <f>"001224"</f>
        <v>001224</v>
      </c>
      <c r="P7" s="4">
        <v>43228</v>
      </c>
      <c r="Q7" s="7">
        <v>19.95224</v>
      </c>
      <c r="R7" s="7">
        <v>3.01349</v>
      </c>
      <c r="S7" s="7">
        <v>16.938749999999999</v>
      </c>
      <c r="T7" s="5">
        <v>48</v>
      </c>
      <c r="U7" s="4">
        <v>43230</v>
      </c>
      <c r="V7" s="5">
        <v>9844054312</v>
      </c>
      <c r="W7" s="6" t="s">
        <v>152</v>
      </c>
      <c r="X7" s="5" t="s">
        <v>38</v>
      </c>
      <c r="Y7" s="6" t="s">
        <v>39</v>
      </c>
      <c r="Z7" s="5" t="s">
        <v>62</v>
      </c>
      <c r="AA7" s="6" t="s">
        <v>61</v>
      </c>
      <c r="AB7" s="7">
        <v>0.19952239999999999</v>
      </c>
      <c r="AD7" s="8"/>
      <c r="AF7" s="8"/>
      <c r="AG7" s="8"/>
    </row>
    <row r="8" spans="1:33" x14ac:dyDescent="0.2">
      <c r="A8" s="12">
        <v>1096</v>
      </c>
      <c r="B8" s="13" t="s">
        <v>34</v>
      </c>
      <c r="C8" s="13">
        <v>43230</v>
      </c>
      <c r="D8" s="5">
        <v>21</v>
      </c>
      <c r="E8" s="6" t="s">
        <v>71</v>
      </c>
      <c r="F8" s="5" t="s">
        <v>151</v>
      </c>
      <c r="G8" s="6" t="s">
        <v>150</v>
      </c>
      <c r="H8" s="5" t="str">
        <f>"000044"</f>
        <v>000044</v>
      </c>
      <c r="I8" s="4">
        <v>42693</v>
      </c>
      <c r="J8" s="5" t="str">
        <f>"000084"</f>
        <v>000084</v>
      </c>
      <c r="K8" s="4">
        <v>42766</v>
      </c>
      <c r="L8" s="5" t="str">
        <f>"658"</f>
        <v>658</v>
      </c>
      <c r="M8" s="4">
        <v>16</v>
      </c>
      <c r="N8" s="5">
        <v>17</v>
      </c>
      <c r="O8" s="5" t="str">
        <f>"001244"</f>
        <v>001244</v>
      </c>
      <c r="P8" s="4">
        <v>43228</v>
      </c>
      <c r="Q8" s="7">
        <v>19.977900000000002</v>
      </c>
      <c r="R8" s="7">
        <v>3.0169700000000002</v>
      </c>
      <c r="S8" s="7">
        <v>16.960930000000001</v>
      </c>
      <c r="T8" s="5">
        <v>48</v>
      </c>
      <c r="U8" s="4">
        <v>43230</v>
      </c>
      <c r="V8" s="5">
        <v>9740402579</v>
      </c>
      <c r="W8" s="6" t="s">
        <v>66</v>
      </c>
      <c r="X8" s="5" t="s">
        <v>38</v>
      </c>
      <c r="Y8" s="6" t="s">
        <v>39</v>
      </c>
      <c r="Z8" s="5" t="s">
        <v>62</v>
      </c>
      <c r="AA8" s="6" t="s">
        <v>61</v>
      </c>
      <c r="AB8" s="7">
        <v>0.19977900000000001</v>
      </c>
      <c r="AD8" s="8"/>
      <c r="AF8" s="8"/>
      <c r="AG8" s="8"/>
    </row>
    <row r="9" spans="1:33" x14ac:dyDescent="0.2">
      <c r="A9" s="12">
        <v>1409</v>
      </c>
      <c r="B9" s="13" t="s">
        <v>34</v>
      </c>
      <c r="C9" s="13">
        <v>43242</v>
      </c>
      <c r="D9" s="5">
        <v>21</v>
      </c>
      <c r="E9" s="6" t="s">
        <v>71</v>
      </c>
      <c r="F9" s="5" t="s">
        <v>149</v>
      </c>
      <c r="G9" s="6" t="s">
        <v>148</v>
      </c>
      <c r="H9" s="5" t="str">
        <f>"000031"</f>
        <v>000031</v>
      </c>
      <c r="I9" s="4">
        <v>42693</v>
      </c>
      <c r="J9" s="5" t="str">
        <f>"000054"</f>
        <v>000054</v>
      </c>
      <c r="K9" s="4">
        <v>42734</v>
      </c>
      <c r="L9" s="5" t="str">
        <f>"584"</f>
        <v>584</v>
      </c>
      <c r="M9" s="4">
        <v>16</v>
      </c>
      <c r="N9" s="5">
        <v>17</v>
      </c>
      <c r="O9" s="5" t="str">
        <f>"001554"</f>
        <v>001554</v>
      </c>
      <c r="P9" s="4">
        <v>43238</v>
      </c>
      <c r="Q9" s="7">
        <v>19.804400000000001</v>
      </c>
      <c r="R9" s="7">
        <v>2.9934099999999999</v>
      </c>
      <c r="S9" s="7">
        <v>16.81099</v>
      </c>
      <c r="T9" s="5">
        <v>59</v>
      </c>
      <c r="U9" s="4">
        <v>43242</v>
      </c>
      <c r="V9" s="5">
        <v>9740402579</v>
      </c>
      <c r="W9" s="6" t="s">
        <v>66</v>
      </c>
      <c r="X9" s="5" t="s">
        <v>65</v>
      </c>
      <c r="Y9" s="6" t="s">
        <v>64</v>
      </c>
      <c r="Z9" s="5" t="s">
        <v>62</v>
      </c>
      <c r="AA9" s="6" t="s">
        <v>61</v>
      </c>
      <c r="AB9" s="7">
        <v>0.198044</v>
      </c>
      <c r="AD9" s="8"/>
      <c r="AF9" s="8"/>
      <c r="AG9" s="8"/>
    </row>
    <row r="10" spans="1:33" x14ac:dyDescent="0.2">
      <c r="A10" s="12">
        <v>1410</v>
      </c>
      <c r="B10" s="13" t="s">
        <v>34</v>
      </c>
      <c r="C10" s="13">
        <v>43242</v>
      </c>
      <c r="D10" s="5">
        <v>21</v>
      </c>
      <c r="E10" s="6" t="s">
        <v>71</v>
      </c>
      <c r="F10" s="5" t="s">
        <v>147</v>
      </c>
      <c r="G10" s="6" t="s">
        <v>146</v>
      </c>
      <c r="H10" s="5" t="str">
        <f>"000034"</f>
        <v>000034</v>
      </c>
      <c r="I10" s="4">
        <v>42693</v>
      </c>
      <c r="J10" s="5" t="str">
        <f>"000062"</f>
        <v>000062</v>
      </c>
      <c r="K10" s="4">
        <v>42734</v>
      </c>
      <c r="L10" s="5" t="str">
        <f>"589"</f>
        <v>589</v>
      </c>
      <c r="M10" s="4">
        <v>16</v>
      </c>
      <c r="N10" s="5">
        <v>17</v>
      </c>
      <c r="O10" s="5" t="str">
        <f>"001555"</f>
        <v>001555</v>
      </c>
      <c r="P10" s="4">
        <v>43238</v>
      </c>
      <c r="Q10" s="7">
        <v>19.798369999999998</v>
      </c>
      <c r="R10" s="7">
        <v>2.9925799999999998</v>
      </c>
      <c r="S10" s="7">
        <v>16.805789999999998</v>
      </c>
      <c r="T10" s="5">
        <v>59</v>
      </c>
      <c r="U10" s="4">
        <v>43242</v>
      </c>
      <c r="V10" s="5">
        <v>9740402579</v>
      </c>
      <c r="W10" s="6" t="s">
        <v>66</v>
      </c>
      <c r="X10" s="5" t="s">
        <v>65</v>
      </c>
      <c r="Y10" s="6" t="s">
        <v>64</v>
      </c>
      <c r="Z10" s="5" t="s">
        <v>62</v>
      </c>
      <c r="AA10" s="6" t="s">
        <v>61</v>
      </c>
      <c r="AB10" s="7">
        <v>0.19798369999999998</v>
      </c>
      <c r="AD10" s="8"/>
      <c r="AF10" s="8"/>
      <c r="AG10" s="8"/>
    </row>
    <row r="11" spans="1:33" x14ac:dyDescent="0.2">
      <c r="A11" s="12">
        <v>1496</v>
      </c>
      <c r="B11" s="13" t="s">
        <v>34</v>
      </c>
      <c r="C11" s="13">
        <v>43251</v>
      </c>
      <c r="D11" s="5">
        <v>21</v>
      </c>
      <c r="E11" s="6" t="s">
        <v>71</v>
      </c>
      <c r="F11" s="5" t="s">
        <v>145</v>
      </c>
      <c r="G11" s="6" t="s">
        <v>144</v>
      </c>
      <c r="H11" s="5" t="str">
        <f>"000021"</f>
        <v>000021</v>
      </c>
      <c r="I11" s="4">
        <v>42464</v>
      </c>
      <c r="J11" s="5" t="str">
        <f>"000044"</f>
        <v>000044</v>
      </c>
      <c r="K11" s="4">
        <v>42551</v>
      </c>
      <c r="L11" s="5" t="str">
        <f>"000096"</f>
        <v>000096</v>
      </c>
      <c r="M11" s="4">
        <v>42551</v>
      </c>
      <c r="N11" s="5">
        <v>16</v>
      </c>
      <c r="O11" s="5" t="str">
        <f>"001955"</f>
        <v>001955</v>
      </c>
      <c r="P11" s="4">
        <v>43246</v>
      </c>
      <c r="Q11" s="7">
        <v>5.7150299999999996</v>
      </c>
      <c r="R11" s="7">
        <v>0.36392000000000002</v>
      </c>
      <c r="S11" s="7">
        <v>5.3511100000000003</v>
      </c>
      <c r="T11" s="5">
        <v>67</v>
      </c>
      <c r="U11" s="4">
        <v>43251</v>
      </c>
      <c r="V11" s="5">
        <v>8023330521</v>
      </c>
      <c r="W11" s="6" t="s">
        <v>143</v>
      </c>
      <c r="X11" s="5" t="s">
        <v>30</v>
      </c>
      <c r="Y11" s="6" t="s">
        <v>31</v>
      </c>
      <c r="Z11" s="5" t="s">
        <v>56</v>
      </c>
      <c r="AA11" s="6" t="s">
        <v>55</v>
      </c>
      <c r="AB11" s="7">
        <v>5.7150299999999994E-2</v>
      </c>
      <c r="AD11" s="8"/>
      <c r="AF11" s="8"/>
      <c r="AG11" s="8"/>
    </row>
    <row r="12" spans="1:33" x14ac:dyDescent="0.2">
      <c r="A12" s="12">
        <v>1611</v>
      </c>
      <c r="B12" s="13" t="s">
        <v>33</v>
      </c>
      <c r="C12" s="13">
        <v>43252</v>
      </c>
      <c r="D12" s="5">
        <v>21</v>
      </c>
      <c r="E12" s="6" t="s">
        <v>71</v>
      </c>
      <c r="F12" s="5" t="s">
        <v>142</v>
      </c>
      <c r="G12" s="6" t="s">
        <v>141</v>
      </c>
      <c r="H12" s="5" t="str">
        <f>"000027"</f>
        <v>000027</v>
      </c>
      <c r="I12" s="4">
        <v>42457</v>
      </c>
      <c r="J12" s="5" t="str">
        <f>"000033"</f>
        <v>000033</v>
      </c>
      <c r="K12" s="4">
        <v>42899</v>
      </c>
      <c r="L12" s="5" t="str">
        <f>"000079"</f>
        <v>000079</v>
      </c>
      <c r="M12" s="4">
        <v>42901</v>
      </c>
      <c r="N12" s="5">
        <v>16</v>
      </c>
      <c r="O12" s="5" t="str">
        <f>"001970"</f>
        <v>001970</v>
      </c>
      <c r="P12" s="4">
        <v>43246</v>
      </c>
      <c r="Q12" s="7">
        <v>4.07775</v>
      </c>
      <c r="R12" s="7">
        <v>0.27150999999999997</v>
      </c>
      <c r="S12" s="7">
        <v>3.8062399999999998</v>
      </c>
      <c r="T12" s="5">
        <v>64</v>
      </c>
      <c r="U12" s="4">
        <v>43252</v>
      </c>
      <c r="V12" s="5">
        <v>9343717809</v>
      </c>
      <c r="W12" s="6" t="s">
        <v>140</v>
      </c>
      <c r="X12" s="5" t="s">
        <v>36</v>
      </c>
      <c r="Y12" s="6" t="s">
        <v>37</v>
      </c>
      <c r="Z12" s="5" t="s">
        <v>88</v>
      </c>
      <c r="AA12" s="6" t="s">
        <v>87</v>
      </c>
      <c r="AB12" s="7">
        <v>4.0777500000000001E-2</v>
      </c>
      <c r="AD12" s="8"/>
      <c r="AF12" s="8"/>
      <c r="AG12" s="8"/>
    </row>
    <row r="13" spans="1:33" x14ac:dyDescent="0.2">
      <c r="A13" s="12">
        <v>2392</v>
      </c>
      <c r="B13" s="13" t="s">
        <v>33</v>
      </c>
      <c r="C13" s="13">
        <v>43271</v>
      </c>
      <c r="D13" s="5">
        <v>21</v>
      </c>
      <c r="E13" s="6" t="s">
        <v>71</v>
      </c>
      <c r="F13" s="5" t="s">
        <v>139</v>
      </c>
      <c r="G13" s="6" t="s">
        <v>138</v>
      </c>
      <c r="H13" s="5" t="str">
        <f>"000158"</f>
        <v>000158</v>
      </c>
      <c r="I13" s="4">
        <v>43172</v>
      </c>
      <c r="J13" s="5" t="str">
        <f>"000058"</f>
        <v>000058</v>
      </c>
      <c r="K13" s="4">
        <v>43186</v>
      </c>
      <c r="L13" s="5" t="str">
        <f>"000165"</f>
        <v>000165</v>
      </c>
      <c r="M13" s="4">
        <v>43186</v>
      </c>
      <c r="N13" s="5">
        <v>18</v>
      </c>
      <c r="O13" s="5" t="str">
        <f>"002703"</f>
        <v>002703</v>
      </c>
      <c r="P13" s="4">
        <v>43270</v>
      </c>
      <c r="Q13" s="7">
        <v>19.8809</v>
      </c>
      <c r="R13" s="7">
        <v>1.4315800000000001</v>
      </c>
      <c r="S13" s="7">
        <v>18.44932</v>
      </c>
      <c r="T13" s="5">
        <v>97</v>
      </c>
      <c r="U13" s="4">
        <v>43271</v>
      </c>
      <c r="V13" s="5">
        <v>9036663396</v>
      </c>
      <c r="W13" s="6" t="s">
        <v>52</v>
      </c>
      <c r="X13" s="5" t="s">
        <v>40</v>
      </c>
      <c r="Y13" s="6" t="s">
        <v>41</v>
      </c>
      <c r="Z13" s="5" t="s">
        <v>56</v>
      </c>
      <c r="AA13" s="6" t="s">
        <v>55</v>
      </c>
      <c r="AB13" s="7">
        <v>0.19880900000000001</v>
      </c>
      <c r="AD13" s="8"/>
      <c r="AF13" s="8"/>
      <c r="AG13" s="8"/>
    </row>
    <row r="14" spans="1:33" x14ac:dyDescent="0.2">
      <c r="A14" s="12">
        <v>2478</v>
      </c>
      <c r="B14" s="13" t="s">
        <v>33</v>
      </c>
      <c r="C14" s="13">
        <v>43274</v>
      </c>
      <c r="D14" s="5">
        <v>21</v>
      </c>
      <c r="E14" s="6" t="s">
        <v>71</v>
      </c>
      <c r="F14" s="5" t="s">
        <v>137</v>
      </c>
      <c r="G14" s="6" t="s">
        <v>136</v>
      </c>
      <c r="H14" s="5" t="str">
        <f>"000096"</f>
        <v>000096</v>
      </c>
      <c r="I14" s="4">
        <v>42591</v>
      </c>
      <c r="J14" s="5" t="str">
        <f>"000075"</f>
        <v>000075</v>
      </c>
      <c r="K14" s="4">
        <v>42670</v>
      </c>
      <c r="L14" s="5" t="str">
        <f>"000295"</f>
        <v>000295</v>
      </c>
      <c r="M14" s="4">
        <v>42670</v>
      </c>
      <c r="N14" s="5">
        <v>16</v>
      </c>
      <c r="O14" s="5" t="str">
        <f>"002778"</f>
        <v>002778</v>
      </c>
      <c r="P14" s="4">
        <v>43271</v>
      </c>
      <c r="Q14" s="7">
        <v>0.98904999999999998</v>
      </c>
      <c r="R14" s="7">
        <v>0.11275</v>
      </c>
      <c r="S14" s="7">
        <v>0.87629999999999997</v>
      </c>
      <c r="T14" s="5">
        <v>99</v>
      </c>
      <c r="U14" s="4">
        <v>43274</v>
      </c>
      <c r="V14" s="5">
        <v>9343717809</v>
      </c>
      <c r="W14" s="6" t="s">
        <v>116</v>
      </c>
      <c r="X14" s="5" t="s">
        <v>30</v>
      </c>
      <c r="Y14" s="6" t="s">
        <v>31</v>
      </c>
      <c r="Z14" s="5" t="s">
        <v>56</v>
      </c>
      <c r="AA14" s="6" t="s">
        <v>55</v>
      </c>
      <c r="AB14" s="7">
        <v>9.8905E-3</v>
      </c>
      <c r="AD14" s="8"/>
      <c r="AF14" s="8"/>
      <c r="AG14" s="8"/>
    </row>
    <row r="15" spans="1:33" x14ac:dyDescent="0.2">
      <c r="A15" s="12">
        <v>2479</v>
      </c>
      <c r="B15" s="13" t="s">
        <v>33</v>
      </c>
      <c r="C15" s="13">
        <v>43274</v>
      </c>
      <c r="D15" s="5">
        <v>21</v>
      </c>
      <c r="E15" s="6" t="s">
        <v>71</v>
      </c>
      <c r="F15" s="5" t="s">
        <v>135</v>
      </c>
      <c r="G15" s="6" t="s">
        <v>134</v>
      </c>
      <c r="H15" s="5" t="str">
        <f>"000099"</f>
        <v>000099</v>
      </c>
      <c r="I15" s="4">
        <v>42591</v>
      </c>
      <c r="J15" s="5" t="str">
        <f>"000074"</f>
        <v>000074</v>
      </c>
      <c r="K15" s="4">
        <v>42670</v>
      </c>
      <c r="L15" s="5" t="str">
        <f>"000296"</f>
        <v>000296</v>
      </c>
      <c r="M15" s="4">
        <v>42670</v>
      </c>
      <c r="N15" s="5">
        <v>16</v>
      </c>
      <c r="O15" s="5" t="str">
        <f>"002779"</f>
        <v>002779</v>
      </c>
      <c r="P15" s="4">
        <v>43271</v>
      </c>
      <c r="Q15" s="7">
        <v>0.99112</v>
      </c>
      <c r="R15" s="7">
        <v>0.113</v>
      </c>
      <c r="S15" s="7">
        <v>0.87812000000000001</v>
      </c>
      <c r="T15" s="5">
        <v>99</v>
      </c>
      <c r="U15" s="4">
        <v>43274</v>
      </c>
      <c r="V15" s="5">
        <v>9343717809</v>
      </c>
      <c r="W15" s="6" t="s">
        <v>116</v>
      </c>
      <c r="X15" s="5" t="s">
        <v>30</v>
      </c>
      <c r="Y15" s="6" t="s">
        <v>31</v>
      </c>
      <c r="Z15" s="5" t="s">
        <v>56</v>
      </c>
      <c r="AA15" s="6" t="s">
        <v>55</v>
      </c>
      <c r="AB15" s="7">
        <v>9.9112000000000002E-3</v>
      </c>
      <c r="AD15" s="8"/>
      <c r="AF15" s="8"/>
      <c r="AG15" s="8"/>
    </row>
    <row r="16" spans="1:33" x14ac:dyDescent="0.2">
      <c r="A16" s="12">
        <v>2480</v>
      </c>
      <c r="B16" s="13" t="s">
        <v>33</v>
      </c>
      <c r="C16" s="13">
        <v>43274</v>
      </c>
      <c r="D16" s="5">
        <v>21</v>
      </c>
      <c r="E16" s="6" t="s">
        <v>71</v>
      </c>
      <c r="F16" s="5" t="s">
        <v>133</v>
      </c>
      <c r="G16" s="6" t="s">
        <v>132</v>
      </c>
      <c r="H16" s="5" t="str">
        <f>"000097"</f>
        <v>000097</v>
      </c>
      <c r="I16" s="4">
        <v>42591</v>
      </c>
      <c r="J16" s="5" t="str">
        <f>"000073"</f>
        <v>000073</v>
      </c>
      <c r="K16" s="4">
        <v>42670</v>
      </c>
      <c r="L16" s="5" t="str">
        <f>"000297"</f>
        <v>000297</v>
      </c>
      <c r="M16" s="4">
        <v>42670</v>
      </c>
      <c r="N16" s="5">
        <v>16</v>
      </c>
      <c r="O16" s="5" t="str">
        <f>"002780"</f>
        <v>002780</v>
      </c>
      <c r="P16" s="4">
        <v>43271</v>
      </c>
      <c r="Q16" s="7">
        <v>0.99060000000000004</v>
      </c>
      <c r="R16" s="7">
        <v>0.11292000000000001</v>
      </c>
      <c r="S16" s="7">
        <v>0.87768000000000002</v>
      </c>
      <c r="T16" s="5">
        <v>99</v>
      </c>
      <c r="U16" s="4">
        <v>43274</v>
      </c>
      <c r="V16" s="5">
        <v>9343717809</v>
      </c>
      <c r="W16" s="6" t="s">
        <v>116</v>
      </c>
      <c r="X16" s="5" t="s">
        <v>30</v>
      </c>
      <c r="Y16" s="6" t="s">
        <v>31</v>
      </c>
      <c r="Z16" s="5" t="s">
        <v>56</v>
      </c>
      <c r="AA16" s="6" t="s">
        <v>55</v>
      </c>
      <c r="AB16" s="7">
        <v>9.9059999999999999E-3</v>
      </c>
      <c r="AD16" s="8"/>
      <c r="AF16" s="8"/>
      <c r="AG16" s="8"/>
    </row>
    <row r="17" spans="1:33" x14ac:dyDescent="0.2">
      <c r="A17" s="12">
        <v>2481</v>
      </c>
      <c r="B17" s="13" t="s">
        <v>33</v>
      </c>
      <c r="C17" s="13">
        <v>43274</v>
      </c>
      <c r="D17" s="5">
        <v>21</v>
      </c>
      <c r="E17" s="6" t="s">
        <v>71</v>
      </c>
      <c r="F17" s="5" t="s">
        <v>131</v>
      </c>
      <c r="G17" s="6" t="s">
        <v>130</v>
      </c>
      <c r="H17" s="5" t="str">
        <f>"000098"</f>
        <v>000098</v>
      </c>
      <c r="I17" s="4">
        <v>42591</v>
      </c>
      <c r="J17" s="5" t="str">
        <f>"000072"</f>
        <v>000072</v>
      </c>
      <c r="K17" s="4">
        <v>42670</v>
      </c>
      <c r="L17" s="5" t="str">
        <f>"000298"</f>
        <v>000298</v>
      </c>
      <c r="M17" s="4">
        <v>42670</v>
      </c>
      <c r="N17" s="5">
        <v>16</v>
      </c>
      <c r="O17" s="5" t="str">
        <f>"002783"</f>
        <v>002783</v>
      </c>
      <c r="P17" s="4">
        <v>43271</v>
      </c>
      <c r="Q17" s="7">
        <v>0.99156</v>
      </c>
      <c r="R17" s="7">
        <v>0.11307</v>
      </c>
      <c r="S17" s="7">
        <v>0.87848999999999999</v>
      </c>
      <c r="T17" s="5">
        <v>99</v>
      </c>
      <c r="U17" s="4">
        <v>43274</v>
      </c>
      <c r="V17" s="5">
        <v>9343717809</v>
      </c>
      <c r="W17" s="6" t="s">
        <v>116</v>
      </c>
      <c r="X17" s="5" t="s">
        <v>30</v>
      </c>
      <c r="Y17" s="6" t="s">
        <v>31</v>
      </c>
      <c r="Z17" s="5" t="s">
        <v>56</v>
      </c>
      <c r="AA17" s="6" t="s">
        <v>55</v>
      </c>
      <c r="AB17" s="7">
        <v>9.9156000000000001E-3</v>
      </c>
      <c r="AD17" s="8"/>
      <c r="AF17" s="8"/>
      <c r="AG17" s="8"/>
    </row>
    <row r="18" spans="1:33" x14ac:dyDescent="0.2">
      <c r="A18" s="12">
        <v>2482</v>
      </c>
      <c r="B18" s="13" t="s">
        <v>33</v>
      </c>
      <c r="C18" s="13">
        <v>43274</v>
      </c>
      <c r="D18" s="5">
        <v>21</v>
      </c>
      <c r="E18" s="6" t="s">
        <v>71</v>
      </c>
      <c r="F18" s="5" t="s">
        <v>129</v>
      </c>
      <c r="G18" s="6" t="s">
        <v>128</v>
      </c>
      <c r="H18" s="5" t="str">
        <f>"000095"</f>
        <v>000095</v>
      </c>
      <c r="I18" s="4">
        <v>42591</v>
      </c>
      <c r="J18" s="5" t="str">
        <f>"000071"</f>
        <v>000071</v>
      </c>
      <c r="K18" s="4">
        <v>42670</v>
      </c>
      <c r="L18" s="5" t="str">
        <f>"000299"</f>
        <v>000299</v>
      </c>
      <c r="M18" s="4">
        <v>42670</v>
      </c>
      <c r="N18" s="5">
        <v>16</v>
      </c>
      <c r="O18" s="5" t="str">
        <f>"002785"</f>
        <v>002785</v>
      </c>
      <c r="P18" s="4">
        <v>43271</v>
      </c>
      <c r="Q18" s="7">
        <v>0.98606000000000005</v>
      </c>
      <c r="R18" s="7">
        <v>0.11241</v>
      </c>
      <c r="S18" s="7">
        <v>0.87365000000000004</v>
      </c>
      <c r="T18" s="5">
        <v>99</v>
      </c>
      <c r="U18" s="4">
        <v>43274</v>
      </c>
      <c r="V18" s="5">
        <v>9343717809</v>
      </c>
      <c r="W18" s="6" t="s">
        <v>116</v>
      </c>
      <c r="X18" s="5" t="s">
        <v>30</v>
      </c>
      <c r="Y18" s="6" t="s">
        <v>31</v>
      </c>
      <c r="Z18" s="5" t="s">
        <v>56</v>
      </c>
      <c r="AA18" s="6" t="s">
        <v>55</v>
      </c>
      <c r="AB18" s="7">
        <v>9.8606000000000006E-3</v>
      </c>
      <c r="AD18" s="8"/>
      <c r="AF18" s="8"/>
      <c r="AG18" s="8"/>
    </row>
    <row r="19" spans="1:33" x14ac:dyDescent="0.2">
      <c r="A19" s="12">
        <v>2483</v>
      </c>
      <c r="B19" s="13" t="s">
        <v>33</v>
      </c>
      <c r="C19" s="13">
        <v>43274</v>
      </c>
      <c r="D19" s="5">
        <v>21</v>
      </c>
      <c r="E19" s="6" t="s">
        <v>71</v>
      </c>
      <c r="F19" s="5" t="s">
        <v>127</v>
      </c>
      <c r="G19" s="6" t="s">
        <v>126</v>
      </c>
      <c r="H19" s="5" t="str">
        <f>"000102"</f>
        <v>000102</v>
      </c>
      <c r="I19" s="4">
        <v>42591</v>
      </c>
      <c r="J19" s="5" t="str">
        <f>"000070"</f>
        <v>000070</v>
      </c>
      <c r="K19" s="4">
        <v>42670</v>
      </c>
      <c r="L19" s="5" t="str">
        <f>"000300"</f>
        <v>000300</v>
      </c>
      <c r="M19" s="4">
        <v>42670</v>
      </c>
      <c r="N19" s="5">
        <v>16</v>
      </c>
      <c r="O19" s="5" t="str">
        <f>"002788"</f>
        <v>002788</v>
      </c>
      <c r="P19" s="4">
        <v>43271</v>
      </c>
      <c r="Q19" s="7">
        <v>0.97699999999999998</v>
      </c>
      <c r="R19" s="7">
        <v>0.1212</v>
      </c>
      <c r="S19" s="7">
        <v>0.85580000000000001</v>
      </c>
      <c r="T19" s="5">
        <v>99</v>
      </c>
      <c r="U19" s="4">
        <v>43274</v>
      </c>
      <c r="V19" s="5">
        <v>9886778826</v>
      </c>
      <c r="W19" s="6" t="s">
        <v>119</v>
      </c>
      <c r="X19" s="5" t="s">
        <v>30</v>
      </c>
      <c r="Y19" s="6" t="s">
        <v>31</v>
      </c>
      <c r="Z19" s="5" t="s">
        <v>56</v>
      </c>
      <c r="AA19" s="6" t="s">
        <v>55</v>
      </c>
      <c r="AB19" s="7">
        <v>9.7699999999999992E-3</v>
      </c>
      <c r="AD19" s="8"/>
      <c r="AF19" s="8"/>
      <c r="AG19" s="8"/>
    </row>
    <row r="20" spans="1:33" x14ac:dyDescent="0.2">
      <c r="A20" s="12">
        <v>2484</v>
      </c>
      <c r="B20" s="13" t="s">
        <v>33</v>
      </c>
      <c r="C20" s="13">
        <v>43274</v>
      </c>
      <c r="D20" s="5">
        <v>21</v>
      </c>
      <c r="E20" s="6" t="s">
        <v>71</v>
      </c>
      <c r="F20" s="5" t="s">
        <v>125</v>
      </c>
      <c r="G20" s="6" t="s">
        <v>124</v>
      </c>
      <c r="H20" s="5" t="str">
        <f>"000103"</f>
        <v>000103</v>
      </c>
      <c r="I20" s="4">
        <v>42591</v>
      </c>
      <c r="J20" s="5" t="str">
        <f>"000069"</f>
        <v>000069</v>
      </c>
      <c r="K20" s="4">
        <v>42670</v>
      </c>
      <c r="L20" s="5" t="str">
        <f>"000301"</f>
        <v>000301</v>
      </c>
      <c r="M20" s="4">
        <v>42670</v>
      </c>
      <c r="N20" s="5">
        <v>16</v>
      </c>
      <c r="O20" s="5" t="str">
        <f>"002791"</f>
        <v>002791</v>
      </c>
      <c r="P20" s="4">
        <v>43271</v>
      </c>
      <c r="Q20" s="7">
        <v>0.97306999999999999</v>
      </c>
      <c r="R20" s="7">
        <v>0.12085</v>
      </c>
      <c r="S20" s="7">
        <v>0.85221999999999998</v>
      </c>
      <c r="T20" s="5">
        <v>99</v>
      </c>
      <c r="U20" s="4">
        <v>43274</v>
      </c>
      <c r="V20" s="5">
        <v>9886778826</v>
      </c>
      <c r="W20" s="6" t="s">
        <v>119</v>
      </c>
      <c r="X20" s="5" t="s">
        <v>30</v>
      </c>
      <c r="Y20" s="6" t="s">
        <v>31</v>
      </c>
      <c r="Z20" s="5" t="s">
        <v>56</v>
      </c>
      <c r="AA20" s="6" t="s">
        <v>55</v>
      </c>
      <c r="AB20" s="7">
        <v>9.7307000000000001E-3</v>
      </c>
      <c r="AD20" s="8"/>
      <c r="AF20" s="8"/>
      <c r="AG20" s="8"/>
    </row>
    <row r="21" spans="1:33" x14ac:dyDescent="0.2">
      <c r="A21" s="12">
        <v>2485</v>
      </c>
      <c r="B21" s="13" t="s">
        <v>33</v>
      </c>
      <c r="C21" s="13">
        <v>43274</v>
      </c>
      <c r="D21" s="5">
        <v>21</v>
      </c>
      <c r="E21" s="6" t="s">
        <v>71</v>
      </c>
      <c r="F21" s="5" t="s">
        <v>123</v>
      </c>
      <c r="G21" s="6" t="s">
        <v>122</v>
      </c>
      <c r="H21" s="5" t="str">
        <f>"000101"</f>
        <v>000101</v>
      </c>
      <c r="I21" s="4">
        <v>42591</v>
      </c>
      <c r="J21" s="5" t="str">
        <f>"000068"</f>
        <v>000068</v>
      </c>
      <c r="K21" s="4">
        <v>42670</v>
      </c>
      <c r="L21" s="5" t="str">
        <f>"000302"</f>
        <v>000302</v>
      </c>
      <c r="M21" s="4">
        <v>42670</v>
      </c>
      <c r="N21" s="5">
        <v>16</v>
      </c>
      <c r="O21" s="5" t="str">
        <f>"002793"</f>
        <v>002793</v>
      </c>
      <c r="P21" s="4">
        <v>43271</v>
      </c>
      <c r="Q21" s="7">
        <v>0.99451000000000001</v>
      </c>
      <c r="R21" s="7">
        <v>0.1134</v>
      </c>
      <c r="S21" s="7">
        <v>0.88110999999999995</v>
      </c>
      <c r="T21" s="5">
        <v>99</v>
      </c>
      <c r="U21" s="4">
        <v>43274</v>
      </c>
      <c r="V21" s="5">
        <v>9900088235</v>
      </c>
      <c r="W21" s="6" t="s">
        <v>119</v>
      </c>
      <c r="X21" s="5" t="s">
        <v>30</v>
      </c>
      <c r="Y21" s="6" t="s">
        <v>31</v>
      </c>
      <c r="Z21" s="5" t="s">
        <v>56</v>
      </c>
      <c r="AA21" s="6" t="s">
        <v>55</v>
      </c>
      <c r="AB21" s="7">
        <v>9.9451000000000001E-3</v>
      </c>
      <c r="AD21" s="8"/>
      <c r="AF21" s="8"/>
      <c r="AG21" s="8"/>
    </row>
    <row r="22" spans="1:33" x14ac:dyDescent="0.2">
      <c r="A22" s="12">
        <v>2486</v>
      </c>
      <c r="B22" s="13" t="s">
        <v>33</v>
      </c>
      <c r="C22" s="13">
        <v>43274</v>
      </c>
      <c r="D22" s="5">
        <v>21</v>
      </c>
      <c r="E22" s="6" t="s">
        <v>71</v>
      </c>
      <c r="F22" s="5" t="s">
        <v>121</v>
      </c>
      <c r="G22" s="6" t="s">
        <v>120</v>
      </c>
      <c r="H22" s="5" t="str">
        <f>"000100"</f>
        <v>000100</v>
      </c>
      <c r="I22" s="4">
        <v>42591</v>
      </c>
      <c r="J22" s="5" t="str">
        <f>"000067"</f>
        <v>000067</v>
      </c>
      <c r="K22" s="4">
        <v>42670</v>
      </c>
      <c r="L22" s="5" t="str">
        <f>"000303"</f>
        <v>000303</v>
      </c>
      <c r="M22" s="4">
        <v>42670</v>
      </c>
      <c r="N22" s="5">
        <v>16</v>
      </c>
      <c r="O22" s="5" t="str">
        <f>"002796"</f>
        <v>002796</v>
      </c>
      <c r="P22" s="4">
        <v>43271</v>
      </c>
      <c r="Q22" s="7">
        <v>0.99407999999999996</v>
      </c>
      <c r="R22" s="7">
        <v>0.11330999999999999</v>
      </c>
      <c r="S22" s="7">
        <v>0.88077000000000005</v>
      </c>
      <c r="T22" s="5">
        <v>99</v>
      </c>
      <c r="U22" s="4">
        <v>43274</v>
      </c>
      <c r="V22" s="5">
        <v>9886778826</v>
      </c>
      <c r="W22" s="6" t="s">
        <v>119</v>
      </c>
      <c r="X22" s="5" t="s">
        <v>30</v>
      </c>
      <c r="Y22" s="6" t="s">
        <v>31</v>
      </c>
      <c r="Z22" s="5" t="s">
        <v>56</v>
      </c>
      <c r="AA22" s="6" t="s">
        <v>55</v>
      </c>
      <c r="AB22" s="7">
        <v>9.9407999999999996E-3</v>
      </c>
      <c r="AD22" s="8"/>
      <c r="AF22" s="8"/>
      <c r="AG22" s="8"/>
    </row>
    <row r="23" spans="1:33" x14ac:dyDescent="0.2">
      <c r="A23" s="12">
        <v>3034</v>
      </c>
      <c r="B23" s="13" t="s">
        <v>32</v>
      </c>
      <c r="C23" s="13">
        <v>43287</v>
      </c>
      <c r="D23" s="5">
        <v>21</v>
      </c>
      <c r="E23" s="6" t="s">
        <v>71</v>
      </c>
      <c r="F23" s="5" t="s">
        <v>118</v>
      </c>
      <c r="G23" s="6" t="s">
        <v>117</v>
      </c>
      <c r="H23" s="5" t="str">
        <f>"000026"</f>
        <v>000026</v>
      </c>
      <c r="I23" s="4">
        <v>42459</v>
      </c>
      <c r="J23" s="5" t="str">
        <f>"000080"</f>
        <v>000080</v>
      </c>
      <c r="K23" s="4">
        <v>42698</v>
      </c>
      <c r="L23" s="5" t="str">
        <f>"000326"</f>
        <v>000326</v>
      </c>
      <c r="M23" s="4">
        <v>42704</v>
      </c>
      <c r="N23" s="5">
        <v>16</v>
      </c>
      <c r="O23" s="5" t="str">
        <f>"003245"</f>
        <v>003245</v>
      </c>
      <c r="P23" s="4">
        <v>43283</v>
      </c>
      <c r="Q23" s="7">
        <v>6.8757200000000003</v>
      </c>
      <c r="R23" s="7">
        <v>0.14449999999999999</v>
      </c>
      <c r="S23" s="7">
        <v>6.7312200000000004</v>
      </c>
      <c r="T23" s="5">
        <v>113</v>
      </c>
      <c r="U23" s="4">
        <v>43287</v>
      </c>
      <c r="V23" s="5">
        <v>9343717809</v>
      </c>
      <c r="W23" s="6" t="s">
        <v>116</v>
      </c>
      <c r="X23" s="5" t="s">
        <v>30</v>
      </c>
      <c r="Y23" s="6" t="s">
        <v>31</v>
      </c>
      <c r="Z23" s="5" t="s">
        <v>56</v>
      </c>
      <c r="AA23" s="6" t="s">
        <v>55</v>
      </c>
      <c r="AB23" s="7">
        <v>6.8757200000000004E-2</v>
      </c>
      <c r="AD23" s="8"/>
      <c r="AF23" s="8"/>
      <c r="AG23" s="8"/>
    </row>
    <row r="24" spans="1:33" x14ac:dyDescent="0.2">
      <c r="A24" s="12">
        <v>3366</v>
      </c>
      <c r="B24" s="13" t="s">
        <v>32</v>
      </c>
      <c r="C24" s="13">
        <v>43298</v>
      </c>
      <c r="D24" s="5">
        <v>21</v>
      </c>
      <c r="E24" s="6" t="s">
        <v>71</v>
      </c>
      <c r="F24" s="5" t="s">
        <v>115</v>
      </c>
      <c r="G24" s="6" t="s">
        <v>114</v>
      </c>
      <c r="H24" s="5" t="str">
        <f>"000184"</f>
        <v>000184</v>
      </c>
      <c r="I24" s="4">
        <v>43182</v>
      </c>
      <c r="J24" s="5" t="str">
        <f>"000012"</f>
        <v>000012</v>
      </c>
      <c r="K24" s="4">
        <v>43266</v>
      </c>
      <c r="L24" s="5" t="str">
        <f>"000034"</f>
        <v>000034</v>
      </c>
      <c r="M24" s="4">
        <v>43266</v>
      </c>
      <c r="N24" s="5">
        <v>18</v>
      </c>
      <c r="O24" s="5" t="str">
        <f>"003324"</f>
        <v>003324</v>
      </c>
      <c r="P24" s="4">
        <v>43286</v>
      </c>
      <c r="Q24" s="7">
        <v>49.893030000000003</v>
      </c>
      <c r="R24" s="7">
        <v>4.3037900000000002</v>
      </c>
      <c r="S24" s="7">
        <v>45.589239999999997</v>
      </c>
      <c r="T24" s="5">
        <v>126</v>
      </c>
      <c r="U24" s="4">
        <v>43298</v>
      </c>
      <c r="V24" s="5">
        <v>8023330521</v>
      </c>
      <c r="W24" s="6" t="s">
        <v>44</v>
      </c>
      <c r="X24" s="5" t="s">
        <v>51</v>
      </c>
      <c r="Y24" s="6" t="s">
        <v>50</v>
      </c>
      <c r="Z24" s="5" t="s">
        <v>56</v>
      </c>
      <c r="AA24" s="6" t="s">
        <v>55</v>
      </c>
      <c r="AB24" s="7">
        <v>0.49893030000000005</v>
      </c>
      <c r="AD24" s="8"/>
      <c r="AF24" s="8"/>
      <c r="AG24" s="8"/>
    </row>
    <row r="25" spans="1:33" x14ac:dyDescent="0.2">
      <c r="A25" s="12">
        <v>4657</v>
      </c>
      <c r="B25" s="13" t="s">
        <v>29</v>
      </c>
      <c r="C25" s="13">
        <v>43325</v>
      </c>
      <c r="D25" s="5">
        <v>21</v>
      </c>
      <c r="E25" s="6" t="s">
        <v>71</v>
      </c>
      <c r="F25" s="5" t="s">
        <v>113</v>
      </c>
      <c r="G25" s="6" t="s">
        <v>112</v>
      </c>
      <c r="H25" s="5" t="str">
        <f>"000049"</f>
        <v>000049</v>
      </c>
      <c r="I25" s="4">
        <v>43291</v>
      </c>
      <c r="J25" s="5" t="str">
        <f>"000038"</f>
        <v>000038</v>
      </c>
      <c r="K25" s="4">
        <v>43291</v>
      </c>
      <c r="L25" s="5" t="str">
        <f>"000068"</f>
        <v>000068</v>
      </c>
      <c r="M25" s="4">
        <v>43291</v>
      </c>
      <c r="N25" s="5">
        <v>16</v>
      </c>
      <c r="O25" s="5" t="str">
        <f>"004285"</f>
        <v>004285</v>
      </c>
      <c r="P25" s="4">
        <v>43306</v>
      </c>
      <c r="Q25" s="7">
        <v>3.5179900000000002</v>
      </c>
      <c r="R25" s="7">
        <v>0.13433999999999999</v>
      </c>
      <c r="S25" s="7">
        <v>3.3836499999999998</v>
      </c>
      <c r="T25" s="5">
        <v>166</v>
      </c>
      <c r="U25" s="4">
        <v>43325</v>
      </c>
      <c r="V25" s="5">
        <v>8023330521</v>
      </c>
      <c r="W25" s="6" t="s">
        <v>109</v>
      </c>
      <c r="X25" s="5" t="s">
        <v>51</v>
      </c>
      <c r="Y25" s="6" t="s">
        <v>50</v>
      </c>
      <c r="Z25" s="5" t="s">
        <v>56</v>
      </c>
      <c r="AA25" s="6" t="s">
        <v>55</v>
      </c>
      <c r="AB25" s="7">
        <v>3.51799E-2</v>
      </c>
      <c r="AD25" s="8"/>
      <c r="AF25" s="8"/>
      <c r="AG25" s="8"/>
    </row>
    <row r="26" spans="1:33" x14ac:dyDescent="0.2">
      <c r="A26" s="12">
        <v>4658</v>
      </c>
      <c r="B26" s="13" t="s">
        <v>29</v>
      </c>
      <c r="C26" s="13">
        <v>43325</v>
      </c>
      <c r="D26" s="5">
        <v>21</v>
      </c>
      <c r="E26" s="6" t="s">
        <v>71</v>
      </c>
      <c r="F26" s="5" t="s">
        <v>111</v>
      </c>
      <c r="G26" s="6" t="s">
        <v>110</v>
      </c>
      <c r="H26" s="5" t="str">
        <f>"000048"</f>
        <v>000048</v>
      </c>
      <c r="I26" s="4">
        <v>43291</v>
      </c>
      <c r="J26" s="5" t="str">
        <f>"000039"</f>
        <v>000039</v>
      </c>
      <c r="K26" s="4">
        <v>43291</v>
      </c>
      <c r="L26" s="5" t="str">
        <f>"000069"</f>
        <v>000069</v>
      </c>
      <c r="M26" s="4">
        <v>43291</v>
      </c>
      <c r="N26" s="5">
        <v>16</v>
      </c>
      <c r="O26" s="5" t="str">
        <f>"004286"</f>
        <v>004286</v>
      </c>
      <c r="P26" s="4">
        <v>43306</v>
      </c>
      <c r="Q26" s="7">
        <v>7.7699699999999998</v>
      </c>
      <c r="R26" s="7">
        <v>0.25821</v>
      </c>
      <c r="S26" s="7">
        <v>7.5117599999999998</v>
      </c>
      <c r="T26" s="5">
        <v>166</v>
      </c>
      <c r="U26" s="4">
        <v>43325</v>
      </c>
      <c r="V26" s="5">
        <v>8023330521</v>
      </c>
      <c r="W26" s="6" t="s">
        <v>109</v>
      </c>
      <c r="X26" s="5" t="s">
        <v>51</v>
      </c>
      <c r="Y26" s="6" t="s">
        <v>50</v>
      </c>
      <c r="Z26" s="5" t="s">
        <v>56</v>
      </c>
      <c r="AA26" s="6" t="s">
        <v>55</v>
      </c>
      <c r="AB26" s="7">
        <v>7.7699699999999997E-2</v>
      </c>
      <c r="AD26" s="8"/>
      <c r="AF26" s="8"/>
      <c r="AG26" s="8"/>
    </row>
    <row r="27" spans="1:33" x14ac:dyDescent="0.2">
      <c r="A27" s="12">
        <v>4736</v>
      </c>
      <c r="B27" s="13" t="s">
        <v>29</v>
      </c>
      <c r="C27" s="13">
        <v>43326</v>
      </c>
      <c r="D27" s="5">
        <v>21</v>
      </c>
      <c r="E27" s="6" t="s">
        <v>71</v>
      </c>
      <c r="F27" s="5" t="s">
        <v>108</v>
      </c>
      <c r="G27" s="6" t="s">
        <v>107</v>
      </c>
      <c r="H27" s="5" t="str">
        <f>"000041"</f>
        <v>000041</v>
      </c>
      <c r="I27" s="4">
        <v>43012</v>
      </c>
      <c r="J27" s="5" t="str">
        <f>"000003"</f>
        <v>000003</v>
      </c>
      <c r="K27" s="4">
        <v>43012</v>
      </c>
      <c r="L27" s="5" t="str">
        <f>"000036"</f>
        <v>000036</v>
      </c>
      <c r="M27" s="4">
        <v>43012</v>
      </c>
      <c r="N27" s="5">
        <v>17</v>
      </c>
      <c r="O27" s="5" t="str">
        <f>"005021"</f>
        <v>005021</v>
      </c>
      <c r="P27" s="4">
        <v>43321</v>
      </c>
      <c r="Q27" s="7">
        <v>14.86641</v>
      </c>
      <c r="R27" s="7">
        <v>1.8152999999999999</v>
      </c>
      <c r="S27" s="7">
        <v>13.05111</v>
      </c>
      <c r="T27" s="5">
        <v>171</v>
      </c>
      <c r="U27" s="4">
        <v>43326</v>
      </c>
      <c r="V27" s="5">
        <v>9448718360</v>
      </c>
      <c r="W27" s="6" t="s">
        <v>60</v>
      </c>
      <c r="X27" s="5" t="s">
        <v>36</v>
      </c>
      <c r="Y27" s="6" t="s">
        <v>37</v>
      </c>
      <c r="Z27" s="5" t="s">
        <v>56</v>
      </c>
      <c r="AA27" s="6" t="s">
        <v>55</v>
      </c>
      <c r="AB27" s="7">
        <v>0.14866409999999999</v>
      </c>
      <c r="AD27" s="8"/>
      <c r="AF27" s="8"/>
      <c r="AG27" s="8"/>
    </row>
    <row r="28" spans="1:33" x14ac:dyDescent="0.2">
      <c r="A28" s="12">
        <v>4737</v>
      </c>
      <c r="B28" s="13" t="s">
        <v>29</v>
      </c>
      <c r="C28" s="13">
        <v>43326</v>
      </c>
      <c r="D28" s="5">
        <v>21</v>
      </c>
      <c r="E28" s="6" t="s">
        <v>71</v>
      </c>
      <c r="F28" s="5" t="s">
        <v>106</v>
      </c>
      <c r="G28" s="6" t="s">
        <v>105</v>
      </c>
      <c r="H28" s="5" t="str">
        <f>"000221"</f>
        <v>000221</v>
      </c>
      <c r="I28" s="4">
        <v>42826</v>
      </c>
      <c r="J28" s="5" t="str">
        <f>"000019"</f>
        <v>000019</v>
      </c>
      <c r="K28" s="4">
        <v>42885</v>
      </c>
      <c r="L28" s="5" t="str">
        <f>"000038"</f>
        <v>000038</v>
      </c>
      <c r="M28" s="4">
        <v>42886</v>
      </c>
      <c r="N28" s="5">
        <v>17</v>
      </c>
      <c r="O28" s="5" t="str">
        <f>"005091"</f>
        <v>005091</v>
      </c>
      <c r="P28" s="4">
        <v>43322</v>
      </c>
      <c r="Q28" s="7">
        <v>9.3036899999999996</v>
      </c>
      <c r="R28" s="7">
        <v>0.65700000000000003</v>
      </c>
      <c r="S28" s="7">
        <v>8.6466899999999995</v>
      </c>
      <c r="T28" s="5">
        <v>171</v>
      </c>
      <c r="U28" s="4">
        <v>43326</v>
      </c>
      <c r="V28" s="5">
        <v>8023330521</v>
      </c>
      <c r="W28" s="6" t="s">
        <v>68</v>
      </c>
      <c r="X28" s="5" t="s">
        <v>30</v>
      </c>
      <c r="Y28" s="6" t="s">
        <v>31</v>
      </c>
      <c r="Z28" s="5" t="s">
        <v>56</v>
      </c>
      <c r="AA28" s="6" t="s">
        <v>55</v>
      </c>
      <c r="AB28" s="7">
        <v>9.3036899999999992E-2</v>
      </c>
      <c r="AD28" s="8"/>
      <c r="AF28" s="8"/>
      <c r="AG28" s="8"/>
    </row>
    <row r="29" spans="1:33" x14ac:dyDescent="0.2">
      <c r="A29" s="12">
        <v>5073</v>
      </c>
      <c r="B29" s="13" t="s">
        <v>29</v>
      </c>
      <c r="C29" s="13">
        <v>43337</v>
      </c>
      <c r="D29" s="5">
        <v>21</v>
      </c>
      <c r="E29" s="6" t="s">
        <v>71</v>
      </c>
      <c r="F29" s="5" t="s">
        <v>104</v>
      </c>
      <c r="G29" s="6" t="s">
        <v>103</v>
      </c>
      <c r="H29" s="5" t="str">
        <f>"000028"</f>
        <v>000028</v>
      </c>
      <c r="I29" s="4">
        <v>43269</v>
      </c>
      <c r="J29" s="5" t="str">
        <f>"000015"</f>
        <v>000015</v>
      </c>
      <c r="K29" s="4">
        <v>43269</v>
      </c>
      <c r="L29" s="5" t="str">
        <f>"000037"</f>
        <v>000037</v>
      </c>
      <c r="M29" s="4">
        <v>43269</v>
      </c>
      <c r="N29" s="5">
        <v>17</v>
      </c>
      <c r="O29" s="5" t="str">
        <f>"005390"</f>
        <v>005390</v>
      </c>
      <c r="P29" s="4">
        <v>43337</v>
      </c>
      <c r="Q29" s="7">
        <v>19.728770000000001</v>
      </c>
      <c r="R29" s="7">
        <v>0.68510000000000004</v>
      </c>
      <c r="S29" s="7">
        <v>19.043669999999999</v>
      </c>
      <c r="T29" s="5">
        <v>182</v>
      </c>
      <c r="U29" s="4">
        <v>43337</v>
      </c>
      <c r="V29" s="5">
        <v>8023330521</v>
      </c>
      <c r="W29" s="6" t="s">
        <v>102</v>
      </c>
      <c r="X29" s="5" t="s">
        <v>30</v>
      </c>
      <c r="Y29" s="6" t="s">
        <v>31</v>
      </c>
      <c r="Z29" s="5" t="s">
        <v>56</v>
      </c>
      <c r="AA29" s="6" t="s">
        <v>55</v>
      </c>
      <c r="AB29" s="7">
        <v>0.19728770000000001</v>
      </c>
      <c r="AD29" s="8"/>
      <c r="AF29" s="8"/>
      <c r="AG29" s="8"/>
    </row>
    <row r="30" spans="1:33" x14ac:dyDescent="0.2">
      <c r="A30" s="12">
        <v>5183</v>
      </c>
      <c r="B30" s="13" t="s">
        <v>35</v>
      </c>
      <c r="C30" s="13">
        <v>43346</v>
      </c>
      <c r="D30" s="5">
        <v>21</v>
      </c>
      <c r="E30" s="6" t="s">
        <v>71</v>
      </c>
      <c r="F30" s="5" t="s">
        <v>101</v>
      </c>
      <c r="G30" s="6" t="s">
        <v>100</v>
      </c>
      <c r="H30" s="5" t="str">
        <f>"000080"</f>
        <v>000080</v>
      </c>
      <c r="I30" s="4">
        <v>43323</v>
      </c>
      <c r="J30" s="5" t="str">
        <f>"000052"</f>
        <v>000052</v>
      </c>
      <c r="K30" s="4">
        <v>43323</v>
      </c>
      <c r="L30" s="5" t="str">
        <f>"000094"</f>
        <v>000094</v>
      </c>
      <c r="M30" s="4">
        <v>43323</v>
      </c>
      <c r="N30" s="5">
        <v>17</v>
      </c>
      <c r="O30" s="5" t="str">
        <f>"005581"</f>
        <v>005581</v>
      </c>
      <c r="P30" s="4">
        <v>43343</v>
      </c>
      <c r="Q30" s="7">
        <v>11.7818</v>
      </c>
      <c r="R30" s="7">
        <v>0.25135000000000002</v>
      </c>
      <c r="S30" s="7">
        <v>11.53045</v>
      </c>
      <c r="T30" s="5">
        <v>186</v>
      </c>
      <c r="U30" s="4">
        <v>43346</v>
      </c>
      <c r="V30" s="5">
        <v>8023330521</v>
      </c>
      <c r="W30" s="6" t="s">
        <v>99</v>
      </c>
      <c r="X30" s="5" t="s">
        <v>42</v>
      </c>
      <c r="Y30" s="6" t="s">
        <v>43</v>
      </c>
      <c r="Z30" s="5" t="s">
        <v>56</v>
      </c>
      <c r="AA30" s="6" t="s">
        <v>55</v>
      </c>
      <c r="AB30" s="7">
        <f>Q30/100</f>
        <v>0.11781800000000001</v>
      </c>
      <c r="AD30" s="8"/>
      <c r="AF30" s="8"/>
      <c r="AG30" s="8"/>
    </row>
    <row r="31" spans="1:33" x14ac:dyDescent="0.2">
      <c r="A31" s="12">
        <v>5184</v>
      </c>
      <c r="B31" s="13" t="s">
        <v>35</v>
      </c>
      <c r="C31" s="13">
        <v>43346</v>
      </c>
      <c r="D31" s="5">
        <v>21</v>
      </c>
      <c r="E31" s="6" t="s">
        <v>71</v>
      </c>
      <c r="F31" s="5" t="s">
        <v>98</v>
      </c>
      <c r="G31" s="6" t="s">
        <v>97</v>
      </c>
      <c r="H31" s="5" t="str">
        <f>"000045"</f>
        <v>000045</v>
      </c>
      <c r="I31" s="4">
        <v>43037</v>
      </c>
      <c r="J31" s="5" t="str">
        <f>"000005"</f>
        <v>000005</v>
      </c>
      <c r="K31" s="4">
        <v>43037</v>
      </c>
      <c r="L31" s="5" t="str">
        <f>"000039"</f>
        <v>000039</v>
      </c>
      <c r="M31" s="4">
        <v>43038</v>
      </c>
      <c r="N31" s="5">
        <v>17</v>
      </c>
      <c r="O31" s="5" t="str">
        <f>"005525"</f>
        <v>005525</v>
      </c>
      <c r="P31" s="4">
        <v>43341</v>
      </c>
      <c r="Q31" s="7">
        <v>7.2842799999999999</v>
      </c>
      <c r="R31" s="7">
        <v>0.93681000000000003</v>
      </c>
      <c r="S31" s="7">
        <v>6.3474700000000004</v>
      </c>
      <c r="T31" s="5">
        <v>191</v>
      </c>
      <c r="U31" s="4">
        <v>43346</v>
      </c>
      <c r="V31" s="5">
        <v>8023330521</v>
      </c>
      <c r="W31" s="6" t="s">
        <v>44</v>
      </c>
      <c r="X31" s="5" t="s">
        <v>38</v>
      </c>
      <c r="Y31" s="6" t="s">
        <v>39</v>
      </c>
      <c r="Z31" s="5" t="s">
        <v>56</v>
      </c>
      <c r="AA31" s="6" t="s">
        <v>55</v>
      </c>
      <c r="AB31" s="7">
        <f>Q31/100</f>
        <v>7.2842799999999999E-2</v>
      </c>
      <c r="AD31" s="8"/>
      <c r="AF31" s="8"/>
      <c r="AG31" s="8"/>
    </row>
    <row r="32" spans="1:33" x14ac:dyDescent="0.2">
      <c r="A32" s="12">
        <v>5185</v>
      </c>
      <c r="B32" s="13" t="s">
        <v>35</v>
      </c>
      <c r="C32" s="13">
        <v>43346</v>
      </c>
      <c r="D32" s="5">
        <v>21</v>
      </c>
      <c r="E32" s="6" t="s">
        <v>71</v>
      </c>
      <c r="F32" s="5" t="s">
        <v>96</v>
      </c>
      <c r="G32" s="6" t="s">
        <v>95</v>
      </c>
      <c r="H32" s="5" t="str">
        <f>"000044"</f>
        <v>000044</v>
      </c>
      <c r="I32" s="4">
        <v>43037</v>
      </c>
      <c r="J32" s="5" t="str">
        <f>"000004"</f>
        <v>000004</v>
      </c>
      <c r="K32" s="4">
        <v>43037</v>
      </c>
      <c r="L32" s="5" t="str">
        <f>"000040"</f>
        <v>000040</v>
      </c>
      <c r="M32" s="4">
        <v>43038</v>
      </c>
      <c r="N32" s="5">
        <v>17</v>
      </c>
      <c r="O32" s="5" t="str">
        <f>"005526"</f>
        <v>005526</v>
      </c>
      <c r="P32" s="4">
        <v>43341</v>
      </c>
      <c r="Q32" s="7">
        <v>4.9241299999999999</v>
      </c>
      <c r="R32" s="7">
        <v>0.63514999999999999</v>
      </c>
      <c r="S32" s="7">
        <v>4.2889799999999996</v>
      </c>
      <c r="T32" s="5">
        <v>191</v>
      </c>
      <c r="U32" s="4">
        <v>43346</v>
      </c>
      <c r="V32" s="5">
        <v>8023330521</v>
      </c>
      <c r="W32" s="6" t="s">
        <v>44</v>
      </c>
      <c r="X32" s="5" t="s">
        <v>38</v>
      </c>
      <c r="Y32" s="6" t="s">
        <v>39</v>
      </c>
      <c r="Z32" s="5" t="s">
        <v>56</v>
      </c>
      <c r="AA32" s="6" t="s">
        <v>55</v>
      </c>
      <c r="AB32" s="7">
        <f>Q32/100</f>
        <v>4.9241300000000002E-2</v>
      </c>
      <c r="AD32" s="8"/>
      <c r="AF32" s="8"/>
      <c r="AG32" s="8"/>
    </row>
    <row r="33" spans="1:33" x14ac:dyDescent="0.2">
      <c r="A33" s="12">
        <v>5186</v>
      </c>
      <c r="B33" s="13" t="s">
        <v>35</v>
      </c>
      <c r="C33" s="13">
        <v>43346</v>
      </c>
      <c r="D33" s="5">
        <v>21</v>
      </c>
      <c r="E33" s="6" t="s">
        <v>71</v>
      </c>
      <c r="F33" s="5" t="s">
        <v>94</v>
      </c>
      <c r="G33" s="6" t="s">
        <v>93</v>
      </c>
      <c r="H33" s="5" t="str">
        <f>"000046"</f>
        <v>000046</v>
      </c>
      <c r="I33" s="4">
        <v>43037</v>
      </c>
      <c r="J33" s="5" t="str">
        <f>"000006"</f>
        <v>000006</v>
      </c>
      <c r="K33" s="4">
        <v>43037</v>
      </c>
      <c r="L33" s="5" t="str">
        <f>"000041"</f>
        <v>000041</v>
      </c>
      <c r="M33" s="4">
        <v>43038</v>
      </c>
      <c r="N33" s="5">
        <v>17</v>
      </c>
      <c r="O33" s="5" t="str">
        <f>"005527"</f>
        <v>005527</v>
      </c>
      <c r="P33" s="4">
        <v>43341</v>
      </c>
      <c r="Q33" s="7">
        <v>7.3514499999999998</v>
      </c>
      <c r="R33" s="7">
        <v>0.93472999999999995</v>
      </c>
      <c r="S33" s="7">
        <v>6.4167199999999998</v>
      </c>
      <c r="T33" s="5">
        <v>191</v>
      </c>
      <c r="U33" s="4">
        <v>43346</v>
      </c>
      <c r="V33" s="5">
        <v>8023330521</v>
      </c>
      <c r="W33" s="6" t="s">
        <v>44</v>
      </c>
      <c r="X33" s="5" t="s">
        <v>38</v>
      </c>
      <c r="Y33" s="6" t="s">
        <v>39</v>
      </c>
      <c r="Z33" s="5" t="s">
        <v>56</v>
      </c>
      <c r="AA33" s="6" t="s">
        <v>55</v>
      </c>
      <c r="AB33" s="7">
        <f>Q33/100</f>
        <v>7.3514499999999997E-2</v>
      </c>
      <c r="AD33" s="8"/>
      <c r="AF33" s="8"/>
      <c r="AG33" s="8"/>
    </row>
    <row r="34" spans="1:33" x14ac:dyDescent="0.2">
      <c r="A34" s="12">
        <v>7044</v>
      </c>
      <c r="B34" s="13" t="s">
        <v>49</v>
      </c>
      <c r="C34" s="13">
        <v>43404</v>
      </c>
      <c r="D34" s="5">
        <v>21</v>
      </c>
      <c r="E34" s="6" t="s">
        <v>71</v>
      </c>
      <c r="F34" s="5" t="s">
        <v>92</v>
      </c>
      <c r="G34" s="6" t="s">
        <v>91</v>
      </c>
      <c r="H34" s="5" t="str">
        <f>"000100"</f>
        <v>000100</v>
      </c>
      <c r="I34" s="4">
        <v>43343</v>
      </c>
      <c r="J34" s="5" t="str">
        <f>"000044"</f>
        <v>000044</v>
      </c>
      <c r="K34" s="4">
        <v>43343</v>
      </c>
      <c r="L34" s="5" t="str">
        <f>"000119"</f>
        <v>000119</v>
      </c>
      <c r="M34" s="4">
        <v>43343</v>
      </c>
      <c r="N34" s="5">
        <v>18</v>
      </c>
      <c r="O34" s="5" t="str">
        <f>"007127"</f>
        <v>007127</v>
      </c>
      <c r="P34" s="4">
        <v>43403</v>
      </c>
      <c r="Q34" s="7">
        <v>15.864100000000001</v>
      </c>
      <c r="R34" s="7">
        <v>1.33369</v>
      </c>
      <c r="S34" s="7">
        <v>14.53041</v>
      </c>
      <c r="T34" s="5">
        <v>259</v>
      </c>
      <c r="U34" s="4">
        <v>43404</v>
      </c>
      <c r="V34" s="5">
        <v>8023330521</v>
      </c>
      <c r="W34" s="6" t="s">
        <v>44</v>
      </c>
      <c r="X34" s="5" t="s">
        <v>51</v>
      </c>
      <c r="Y34" s="6" t="s">
        <v>50</v>
      </c>
      <c r="Z34" s="5" t="s">
        <v>88</v>
      </c>
      <c r="AA34" s="6" t="s">
        <v>87</v>
      </c>
      <c r="AB34" s="7">
        <f>Q34/100</f>
        <v>0.158641</v>
      </c>
      <c r="AD34" s="8"/>
      <c r="AF34" s="8"/>
      <c r="AG34" s="8"/>
    </row>
    <row r="35" spans="1:33" x14ac:dyDescent="0.2">
      <c r="A35" s="12">
        <v>7045</v>
      </c>
      <c r="B35" s="13" t="s">
        <v>49</v>
      </c>
      <c r="C35" s="13">
        <v>43404</v>
      </c>
      <c r="D35" s="5">
        <v>21</v>
      </c>
      <c r="E35" s="6" t="s">
        <v>71</v>
      </c>
      <c r="F35" s="5" t="s">
        <v>90</v>
      </c>
      <c r="G35" s="6" t="s">
        <v>89</v>
      </c>
      <c r="H35" s="5" t="str">
        <f>"000099"</f>
        <v>000099</v>
      </c>
      <c r="I35" s="4">
        <v>43343</v>
      </c>
      <c r="J35" s="5" t="str">
        <f>"000045"</f>
        <v>000045</v>
      </c>
      <c r="K35" s="4">
        <v>43343</v>
      </c>
      <c r="L35" s="5" t="str">
        <f>"000118"</f>
        <v>000118</v>
      </c>
      <c r="M35" s="4">
        <v>43343</v>
      </c>
      <c r="N35" s="5">
        <v>18</v>
      </c>
      <c r="O35" s="5" t="str">
        <f>"007128"</f>
        <v>007128</v>
      </c>
      <c r="P35" s="4">
        <v>43403</v>
      </c>
      <c r="Q35" s="7">
        <v>49.85763</v>
      </c>
      <c r="R35" s="7">
        <v>4.3858300000000003</v>
      </c>
      <c r="S35" s="7">
        <v>45.471800000000002</v>
      </c>
      <c r="T35" s="5">
        <v>259</v>
      </c>
      <c r="U35" s="4">
        <v>43404</v>
      </c>
      <c r="V35" s="5">
        <v>8023330521</v>
      </c>
      <c r="W35" s="6" t="s">
        <v>44</v>
      </c>
      <c r="X35" s="5" t="s">
        <v>51</v>
      </c>
      <c r="Y35" s="6" t="s">
        <v>50</v>
      </c>
      <c r="Z35" s="5" t="s">
        <v>88</v>
      </c>
      <c r="AA35" s="6" t="s">
        <v>87</v>
      </c>
      <c r="AB35" s="7">
        <f>Q35/100</f>
        <v>0.49857630000000003</v>
      </c>
      <c r="AD35" s="8"/>
      <c r="AF35" s="8"/>
      <c r="AG35" s="8"/>
    </row>
    <row r="36" spans="1:33" x14ac:dyDescent="0.2">
      <c r="A36" s="12">
        <v>7046</v>
      </c>
      <c r="B36" s="13" t="s">
        <v>49</v>
      </c>
      <c r="C36" s="13">
        <v>43404</v>
      </c>
      <c r="D36" s="5">
        <v>21</v>
      </c>
      <c r="E36" s="6" t="s">
        <v>71</v>
      </c>
      <c r="F36" s="5" t="s">
        <v>86</v>
      </c>
      <c r="G36" s="6" t="s">
        <v>85</v>
      </c>
      <c r="H36" s="5" t="str">
        <f>"000101"</f>
        <v>000101</v>
      </c>
      <c r="I36" s="4">
        <v>43343</v>
      </c>
      <c r="J36" s="5" t="str">
        <f>"000067"</f>
        <v>000067</v>
      </c>
      <c r="K36" s="4">
        <v>43343</v>
      </c>
      <c r="L36" s="5" t="str">
        <f>"000117"</f>
        <v>000117</v>
      </c>
      <c r="M36" s="4">
        <v>43343</v>
      </c>
      <c r="N36" s="5">
        <v>18</v>
      </c>
      <c r="O36" s="5" t="str">
        <f>"007130"</f>
        <v>007130</v>
      </c>
      <c r="P36" s="4">
        <v>43403</v>
      </c>
      <c r="Q36" s="7">
        <v>19.90119</v>
      </c>
      <c r="R36" s="7">
        <v>1.74081</v>
      </c>
      <c r="S36" s="7">
        <v>18.16038</v>
      </c>
      <c r="T36" s="5">
        <v>259</v>
      </c>
      <c r="U36" s="4">
        <v>43404</v>
      </c>
      <c r="V36" s="5">
        <v>8023330521</v>
      </c>
      <c r="W36" s="6" t="s">
        <v>44</v>
      </c>
      <c r="X36" s="5" t="s">
        <v>51</v>
      </c>
      <c r="Y36" s="6" t="s">
        <v>50</v>
      </c>
      <c r="Z36" s="5" t="s">
        <v>56</v>
      </c>
      <c r="AA36" s="6" t="s">
        <v>55</v>
      </c>
      <c r="AB36" s="7">
        <f>Q36/100</f>
        <v>0.19901189999999999</v>
      </c>
      <c r="AD36" s="8"/>
      <c r="AF36" s="8"/>
      <c r="AG36" s="8"/>
    </row>
    <row r="37" spans="1:33" x14ac:dyDescent="0.2">
      <c r="A37" s="12">
        <v>7368</v>
      </c>
      <c r="B37" s="13" t="s">
        <v>47</v>
      </c>
      <c r="C37" s="13">
        <v>43427</v>
      </c>
      <c r="D37" s="5">
        <v>21</v>
      </c>
      <c r="E37" s="6" t="s">
        <v>71</v>
      </c>
      <c r="F37" s="5" t="s">
        <v>84</v>
      </c>
      <c r="G37" s="6" t="s">
        <v>83</v>
      </c>
      <c r="H37" s="5" t="str">
        <f>"000055"</f>
        <v>000055</v>
      </c>
      <c r="I37" s="4">
        <v>43320</v>
      </c>
      <c r="J37" s="5" t="str">
        <f>"000169"</f>
        <v>000169</v>
      </c>
      <c r="K37" s="4">
        <v>43400</v>
      </c>
      <c r="L37" s="5" t="str">
        <f>"000168"</f>
        <v>000168</v>
      </c>
      <c r="M37" s="4">
        <v>43404</v>
      </c>
      <c r="N37" s="5">
        <v>18</v>
      </c>
      <c r="O37" s="5" t="str">
        <f>"007522"</f>
        <v>007522</v>
      </c>
      <c r="P37" s="4">
        <v>43426</v>
      </c>
      <c r="Q37" s="7">
        <v>9.9834999999999994</v>
      </c>
      <c r="R37" s="7">
        <v>1.23708</v>
      </c>
      <c r="S37" s="7">
        <v>8.7464200000000005</v>
      </c>
      <c r="T37" s="5">
        <v>272</v>
      </c>
      <c r="U37" s="4">
        <v>43427</v>
      </c>
      <c r="V37" s="5">
        <v>9945525730</v>
      </c>
      <c r="W37" s="6" t="s">
        <v>59</v>
      </c>
      <c r="X37" s="5" t="s">
        <v>45</v>
      </c>
      <c r="Y37" s="6" t="s">
        <v>46</v>
      </c>
      <c r="Z37" s="5" t="s">
        <v>58</v>
      </c>
      <c r="AA37" s="6" t="s">
        <v>57</v>
      </c>
      <c r="AB37" s="7">
        <f>Q37/100</f>
        <v>9.9834999999999993E-2</v>
      </c>
      <c r="AD37" s="8"/>
      <c r="AF37" s="8"/>
      <c r="AG37" s="8"/>
    </row>
    <row r="38" spans="1:33" x14ac:dyDescent="0.2">
      <c r="A38" s="12">
        <v>7469</v>
      </c>
      <c r="B38" s="13" t="s">
        <v>48</v>
      </c>
      <c r="C38" s="13">
        <v>43437</v>
      </c>
      <c r="D38" s="5">
        <v>21</v>
      </c>
      <c r="E38" s="6" t="s">
        <v>71</v>
      </c>
      <c r="F38" s="5" t="s">
        <v>82</v>
      </c>
      <c r="G38" s="6" t="s">
        <v>81</v>
      </c>
      <c r="H38" s="5" t="str">
        <f>"000127"</f>
        <v>000127</v>
      </c>
      <c r="I38" s="4">
        <v>43148</v>
      </c>
      <c r="J38" s="5" t="str">
        <f>"000053"</f>
        <v>000053</v>
      </c>
      <c r="K38" s="4">
        <v>43158</v>
      </c>
      <c r="L38" s="5" t="str">
        <f>"000134"</f>
        <v>000134</v>
      </c>
      <c r="M38" s="4">
        <v>43158</v>
      </c>
      <c r="N38" s="5">
        <v>18</v>
      </c>
      <c r="O38" s="5" t="str">
        <f>"007511"</f>
        <v>007511</v>
      </c>
      <c r="P38" s="4">
        <v>43426</v>
      </c>
      <c r="Q38" s="7">
        <v>14.35736</v>
      </c>
      <c r="R38" s="7">
        <v>1.2655700000000001</v>
      </c>
      <c r="S38" s="7">
        <v>13.09179</v>
      </c>
      <c r="T38" s="5">
        <v>280</v>
      </c>
      <c r="U38" s="4">
        <v>43437</v>
      </c>
      <c r="V38" s="5">
        <v>8023330521</v>
      </c>
      <c r="W38" s="6" t="s">
        <v>44</v>
      </c>
      <c r="X38" s="5" t="s">
        <v>36</v>
      </c>
      <c r="Y38" s="6" t="s">
        <v>37</v>
      </c>
      <c r="Z38" s="5" t="s">
        <v>56</v>
      </c>
      <c r="AA38" s="6" t="s">
        <v>55</v>
      </c>
      <c r="AB38" s="7">
        <f>Q38/100</f>
        <v>0.1435736</v>
      </c>
      <c r="AD38" s="8"/>
      <c r="AF38" s="8"/>
      <c r="AG38" s="8"/>
    </row>
    <row r="39" spans="1:33" x14ac:dyDescent="0.2">
      <c r="A39" s="12">
        <v>7693</v>
      </c>
      <c r="B39" s="13" t="s">
        <v>48</v>
      </c>
      <c r="C39" s="13">
        <v>43448</v>
      </c>
      <c r="D39" s="5">
        <v>21</v>
      </c>
      <c r="E39" s="6" t="s">
        <v>71</v>
      </c>
      <c r="F39" s="5" t="s">
        <v>80</v>
      </c>
      <c r="G39" s="6" t="s">
        <v>79</v>
      </c>
      <c r="H39" s="5" t="str">
        <f>"000297"</f>
        <v>000297</v>
      </c>
      <c r="I39" s="4">
        <v>41275</v>
      </c>
      <c r="J39" s="5" t="str">
        <f>"000202"</f>
        <v>000202</v>
      </c>
      <c r="K39" s="4">
        <v>42551</v>
      </c>
      <c r="L39" s="5" t="str">
        <f>"000202"</f>
        <v>000202</v>
      </c>
      <c r="M39" s="4">
        <v>42581</v>
      </c>
      <c r="N39" s="5">
        <v>13</v>
      </c>
      <c r="O39" s="5" t="str">
        <f>"007832"</f>
        <v>007832</v>
      </c>
      <c r="P39" s="4">
        <v>43444</v>
      </c>
      <c r="Q39" s="7">
        <v>17.157800000000002</v>
      </c>
      <c r="R39" s="7">
        <v>2.6869299999999998</v>
      </c>
      <c r="S39" s="7">
        <v>14.47087</v>
      </c>
      <c r="T39" s="5">
        <v>291</v>
      </c>
      <c r="U39" s="4">
        <v>43448</v>
      </c>
      <c r="V39" s="5">
        <v>8023330521</v>
      </c>
      <c r="W39" s="6" t="s">
        <v>78</v>
      </c>
      <c r="X39" s="5" t="s">
        <v>54</v>
      </c>
      <c r="Y39" s="6" t="s">
        <v>53</v>
      </c>
      <c r="Z39" s="5" t="s">
        <v>56</v>
      </c>
      <c r="AA39" s="6" t="s">
        <v>55</v>
      </c>
      <c r="AB39" s="7">
        <f>Q39/100</f>
        <v>0.17157800000000001</v>
      </c>
      <c r="AD39" s="8"/>
      <c r="AF39" s="8"/>
      <c r="AG39" s="8"/>
    </row>
    <row r="40" spans="1:33" x14ac:dyDescent="0.2">
      <c r="A40" s="12">
        <v>7694</v>
      </c>
      <c r="B40" s="13" t="s">
        <v>48</v>
      </c>
      <c r="C40" s="13">
        <v>43448</v>
      </c>
      <c r="D40" s="5">
        <v>21</v>
      </c>
      <c r="E40" s="6" t="s">
        <v>71</v>
      </c>
      <c r="F40" s="5" t="s">
        <v>77</v>
      </c>
      <c r="G40" s="6" t="s">
        <v>76</v>
      </c>
      <c r="H40" s="5" t="str">
        <f>"000296"</f>
        <v>000296</v>
      </c>
      <c r="I40" s="4">
        <v>41334</v>
      </c>
      <c r="J40" s="5" t="str">
        <f>"000203"</f>
        <v>000203</v>
      </c>
      <c r="K40" s="4">
        <v>42581</v>
      </c>
      <c r="L40" s="5" t="str">
        <f>"000203"</f>
        <v>000203</v>
      </c>
      <c r="M40" s="4">
        <v>42581</v>
      </c>
      <c r="N40" s="5">
        <v>13</v>
      </c>
      <c r="O40" s="5" t="str">
        <f>"007833"</f>
        <v>007833</v>
      </c>
      <c r="P40" s="4">
        <v>43444</v>
      </c>
      <c r="Q40" s="7">
        <v>29.441109999999998</v>
      </c>
      <c r="R40" s="7">
        <v>3.9805700000000002</v>
      </c>
      <c r="S40" s="7">
        <v>25.460540000000002</v>
      </c>
      <c r="T40" s="5">
        <v>291</v>
      </c>
      <c r="U40" s="4">
        <v>43448</v>
      </c>
      <c r="V40" s="5">
        <v>9738780002</v>
      </c>
      <c r="W40" s="6" t="s">
        <v>44</v>
      </c>
      <c r="X40" s="5" t="s">
        <v>54</v>
      </c>
      <c r="Y40" s="6" t="s">
        <v>53</v>
      </c>
      <c r="Z40" s="5" t="s">
        <v>56</v>
      </c>
      <c r="AA40" s="6" t="s">
        <v>55</v>
      </c>
      <c r="AB40" s="7">
        <f>Q40/100</f>
        <v>0.29441109999999998</v>
      </c>
      <c r="AD40" s="8"/>
      <c r="AF40" s="8"/>
      <c r="AG40" s="8"/>
    </row>
    <row r="41" spans="1:33" x14ac:dyDescent="0.2">
      <c r="A41" s="12">
        <v>7695</v>
      </c>
      <c r="B41" s="13" t="s">
        <v>48</v>
      </c>
      <c r="C41" s="13">
        <v>43448</v>
      </c>
      <c r="D41" s="5">
        <v>21</v>
      </c>
      <c r="E41" s="6" t="s">
        <v>71</v>
      </c>
      <c r="F41" s="5" t="s">
        <v>75</v>
      </c>
      <c r="G41" s="6" t="s">
        <v>74</v>
      </c>
      <c r="H41" s="5" t="str">
        <f>"000301"</f>
        <v>000301</v>
      </c>
      <c r="I41" s="4">
        <v>41334</v>
      </c>
      <c r="J41" s="5" t="str">
        <f>"000204"</f>
        <v>000204</v>
      </c>
      <c r="K41" s="4">
        <v>42581</v>
      </c>
      <c r="L41" s="5" t="str">
        <f>"000204"</f>
        <v>000204</v>
      </c>
      <c r="M41" s="4">
        <v>42581</v>
      </c>
      <c r="N41" s="5">
        <v>13</v>
      </c>
      <c r="O41" s="5" t="str">
        <f>"007834"</f>
        <v>007834</v>
      </c>
      <c r="P41" s="4">
        <v>43444</v>
      </c>
      <c r="Q41" s="7">
        <v>19.40025</v>
      </c>
      <c r="R41" s="7">
        <v>3.0328900000000001</v>
      </c>
      <c r="S41" s="7">
        <v>16.367360000000001</v>
      </c>
      <c r="T41" s="5">
        <v>291</v>
      </c>
      <c r="U41" s="4">
        <v>43448</v>
      </c>
      <c r="V41" s="5">
        <v>9738780002</v>
      </c>
      <c r="W41" s="6" t="s">
        <v>44</v>
      </c>
      <c r="X41" s="5" t="s">
        <v>54</v>
      </c>
      <c r="Y41" s="6" t="s">
        <v>53</v>
      </c>
      <c r="Z41" s="5" t="s">
        <v>56</v>
      </c>
      <c r="AA41" s="6" t="s">
        <v>55</v>
      </c>
      <c r="AB41" s="7">
        <f>Q41/100</f>
        <v>0.19400249999999999</v>
      </c>
      <c r="AD41" s="8"/>
      <c r="AF41" s="8"/>
      <c r="AG41" s="8"/>
    </row>
    <row r="42" spans="1:33" x14ac:dyDescent="0.2">
      <c r="A42" s="12">
        <v>7696</v>
      </c>
      <c r="B42" s="13" t="s">
        <v>48</v>
      </c>
      <c r="C42" s="13">
        <v>43448</v>
      </c>
      <c r="D42" s="5">
        <v>21</v>
      </c>
      <c r="E42" s="6" t="s">
        <v>71</v>
      </c>
      <c r="F42" s="5" t="s">
        <v>73</v>
      </c>
      <c r="G42" s="6" t="s">
        <v>72</v>
      </c>
      <c r="H42" s="5" t="str">
        <f>"000298"</f>
        <v>000298</v>
      </c>
      <c r="I42" s="4">
        <v>41334</v>
      </c>
      <c r="J42" s="5" t="str">
        <f>"000205"</f>
        <v>000205</v>
      </c>
      <c r="K42" s="4">
        <v>42581</v>
      </c>
      <c r="L42" s="5" t="str">
        <f>"000205"</f>
        <v>000205</v>
      </c>
      <c r="M42" s="4">
        <v>42581</v>
      </c>
      <c r="N42" s="5">
        <v>13</v>
      </c>
      <c r="O42" s="5" t="str">
        <f>"007835"</f>
        <v>007835</v>
      </c>
      <c r="P42" s="4">
        <v>43444</v>
      </c>
      <c r="Q42" s="7">
        <v>19.44116</v>
      </c>
      <c r="R42" s="7">
        <v>3.0331299999999999</v>
      </c>
      <c r="S42" s="7">
        <v>16.40803</v>
      </c>
      <c r="T42" s="5">
        <v>291</v>
      </c>
      <c r="U42" s="4">
        <v>43448</v>
      </c>
      <c r="V42" s="5">
        <v>9738780002</v>
      </c>
      <c r="W42" s="6" t="s">
        <v>44</v>
      </c>
      <c r="X42" s="5" t="s">
        <v>54</v>
      </c>
      <c r="Y42" s="6" t="s">
        <v>53</v>
      </c>
      <c r="Z42" s="5" t="s">
        <v>56</v>
      </c>
      <c r="AA42" s="6" t="s">
        <v>55</v>
      </c>
      <c r="AB42" s="7">
        <f>Q42/100</f>
        <v>0.19441159999999999</v>
      </c>
      <c r="AD42" s="8"/>
      <c r="AF42" s="8"/>
      <c r="AG42" s="8"/>
    </row>
    <row r="43" spans="1:33" x14ac:dyDescent="0.2">
      <c r="A43" s="12">
        <v>7965</v>
      </c>
      <c r="B43" s="13" t="s">
        <v>48</v>
      </c>
      <c r="C43" s="13">
        <v>43455</v>
      </c>
      <c r="D43" s="5">
        <v>21</v>
      </c>
      <c r="E43" s="6" t="s">
        <v>71</v>
      </c>
      <c r="F43" s="5" t="s">
        <v>70</v>
      </c>
      <c r="G43" s="6" t="s">
        <v>69</v>
      </c>
      <c r="H43" s="5" t="str">
        <f>"000220"</f>
        <v>000220</v>
      </c>
      <c r="I43" s="4">
        <v>42804</v>
      </c>
      <c r="J43" s="5" t="str">
        <f>"000044"</f>
        <v>000044</v>
      </c>
      <c r="K43" s="4">
        <v>42885</v>
      </c>
      <c r="L43" s="5" t="str">
        <f>"000057"</f>
        <v>000057</v>
      </c>
      <c r="M43" s="4">
        <v>42886</v>
      </c>
      <c r="N43" s="5">
        <v>17</v>
      </c>
      <c r="O43" s="5" t="str">
        <f>"007715"</f>
        <v>007715</v>
      </c>
      <c r="P43" s="4">
        <v>43441</v>
      </c>
      <c r="Q43" s="7">
        <v>18.64302</v>
      </c>
      <c r="R43" s="7">
        <v>1.3745099999999999</v>
      </c>
      <c r="S43" s="7">
        <v>17.268509999999999</v>
      </c>
      <c r="T43" s="5">
        <v>301</v>
      </c>
      <c r="U43" s="4">
        <v>43455</v>
      </c>
      <c r="V43" s="5">
        <v>9164628218</v>
      </c>
      <c r="W43" s="6" t="s">
        <v>68</v>
      </c>
      <c r="X43" s="5" t="s">
        <v>30</v>
      </c>
      <c r="Y43" s="6" t="s">
        <v>31</v>
      </c>
      <c r="Z43" s="5" t="s">
        <v>56</v>
      </c>
      <c r="AA43" s="6" t="s">
        <v>55</v>
      </c>
      <c r="AB43" s="7">
        <f>Q43/100</f>
        <v>0.18643019999999999</v>
      </c>
      <c r="AD43" s="8"/>
      <c r="AF43" s="8"/>
      <c r="AG43"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2019-01-08T05:01:28Z</dcterms:created>
  <dcterms:modified xsi:type="dcterms:W3CDTF">2019-01-14T10:20:35Z</dcterms:modified>
</cp:coreProperties>
</file>