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</calcChain>
</file>

<file path=xl/sharedStrings.xml><?xml version="1.0" encoding="utf-8"?>
<sst xmlns="http://schemas.openxmlformats.org/spreadsheetml/2006/main" count="353" uniqueCount="159">
  <si>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</si>
  <si>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</si>
  <si>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</si>
  <si>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</si>
  <si>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</si>
  <si>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</si>
  <si>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</si>
  <si>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</si>
  <si>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</si>
  <si>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</si>
  <si>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</si>
  <si>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</si>
  <si>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</si>
  <si>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</si>
  <si>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</si>
  <si>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</si>
  <si>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</si>
  <si>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</si>
  <si>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</si>
  <si>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</si>
  <si>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</si>
  <si>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</si>
  <si>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</si>
  <si>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</si>
  <si>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</si>
  <si>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</si>
  <si>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</si>
  <si>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</si>
  <si>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</si>
  <si>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</si>
  <si>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</si>
  <si>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</si>
  <si>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</si>
  <si>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</si>
  <si>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</si>
  <si>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</si>
  <si>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</si>
  <si>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</si>
  <si>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P1802</t>
  </si>
  <si>
    <t>Water Supply New Areas</t>
  </si>
  <si>
    <t>P2415</t>
  </si>
  <si>
    <t>Reserve fund for TandF Committee</t>
  </si>
  <si>
    <t>P3293</t>
  </si>
  <si>
    <t>14th Finance Commission Works - Drinking Water</t>
  </si>
  <si>
    <t>P3110</t>
  </si>
  <si>
    <t>14th Finance Commission Grant Works</t>
  </si>
  <si>
    <t>KRIDL</t>
  </si>
  <si>
    <t>P3290</t>
  </si>
  <si>
    <t>14th Finance Commission Works - Providing Street Lights and Maintenance</t>
  </si>
  <si>
    <t>P3296</t>
  </si>
  <si>
    <t>14th Finance Commission Works - Road and Footpath Maintenance</t>
  </si>
  <si>
    <t>P3291</t>
  </si>
  <si>
    <t>14th Fin  -Maintenance of Cremotorium, Burial Grounds</t>
  </si>
  <si>
    <t>November</t>
  </si>
  <si>
    <t>December</t>
  </si>
  <si>
    <t>Nagarothana Works</t>
  </si>
  <si>
    <t>P3106</t>
  </si>
  <si>
    <t>October</t>
  </si>
  <si>
    <t>18per - Works (Bhagyajyothi, Sooru / Neeru Yojane and General) (54 Lakhs / New Wards)</t>
  </si>
  <si>
    <t>P1878</t>
  </si>
  <si>
    <t>14th Finance Commission Works - Community Property Maintenance (including Parks)</t>
  </si>
  <si>
    <t>P3292</t>
  </si>
  <si>
    <t>Works sanctioned by Dy. Mayor</t>
  </si>
  <si>
    <t>P2178</t>
  </si>
  <si>
    <t>14th Finance Commission Grants - SWD Works</t>
  </si>
  <si>
    <t>P3297</t>
  </si>
  <si>
    <t>M/s KRIDL</t>
  </si>
  <si>
    <t>Assembly Constituency Development Works under BBMP</t>
  </si>
  <si>
    <t>P2201</t>
  </si>
  <si>
    <t xml:space="preserve"> Assistant Executive Engineer Hebbal East Zone</t>
  </si>
  <si>
    <t>ddo077</t>
  </si>
  <si>
    <t xml:space="preserve"> Assistant Executive Engineer Electrical East Zone</t>
  </si>
  <si>
    <t>ddo089</t>
  </si>
  <si>
    <t>M/s.KRIDL</t>
  </si>
  <si>
    <t xml:space="preserve">KRIDL </t>
  </si>
  <si>
    <t>L.Gangadhar</t>
  </si>
  <si>
    <t xml:space="preserve"> Executive Engineer Project East Zone</t>
  </si>
  <si>
    <t>ddo075</t>
  </si>
  <si>
    <t>16-</t>
  </si>
  <si>
    <t>Technical Manager 2</t>
  </si>
  <si>
    <t>SHAH ELECTRICALS</t>
  </si>
  <si>
    <t>M/s.Chaitanya Electricals</t>
  </si>
  <si>
    <t xml:space="preserve"> Assistant Executive Engineer J C Nagar East Zone</t>
  </si>
  <si>
    <t>ddo078</t>
  </si>
  <si>
    <t xml:space="preserve">N S Mohan Reddy </t>
  </si>
  <si>
    <t>MAINTENANCE OF WARD BY ENGAGING TRACTOR AND LABOUR IN WARD NO 22</t>
  </si>
  <si>
    <t>022-15-000009</t>
  </si>
  <si>
    <t>Vishwanath Nagenahalli</t>
  </si>
  <si>
    <t>DRILLING OF BOREWELL AND PIPE LINE CONNECTION AT V.NAGENAHALLI AND SURROUNDINGS IN WARD NO 22</t>
  </si>
  <si>
    <t>022-18-000002</t>
  </si>
  <si>
    <t>Shashidhar.R</t>
  </si>
  <si>
    <t>Repair to Culverts at Patel Muniyappa Layout in Vishwanatha Nagenahalli Ward No.22</t>
  </si>
  <si>
    <t>022-17-000024</t>
  </si>
  <si>
    <t>Vinay Kumar.V</t>
  </si>
  <si>
    <t>IMPROVEMENTS TO DRAIN AND PROVIDING CEMENT CONCRETE ROAD TO GANGAMMA TEMPLE ROAD AND SURROUNDING AREA OF GUDDADAHALLI IN WARD NO 22</t>
  </si>
  <si>
    <t>022-16-000006</t>
  </si>
  <si>
    <t>DRILLING OF BOREWELL AND PIPE LINE CONNECTION IN AND AROUND VISHWANATHA NAGENAHALLI AND MANORAYANAPALYA WARD NO 22</t>
  </si>
  <si>
    <t>022-17-000025</t>
  </si>
  <si>
    <t xml:space="preserve">Providing Compound wall and other works in Indira canteen V.Nagenahalli in ward No.22  </t>
  </si>
  <si>
    <t>022-18-000053</t>
  </si>
  <si>
    <t>Providing Street lights and maintenance in ward no 22 Vishwanatha Nagenahalli</t>
  </si>
  <si>
    <t>022-18-000035</t>
  </si>
  <si>
    <t>BOREWELL DRILLING AND WATER SUPPLY CONNECTION AT VARIOUS PLACES OF VISHWANATHA NAGENAHALLI WARD NO 22</t>
  </si>
  <si>
    <t>022-17-000029</t>
  </si>
  <si>
    <t>Drilling of Borewell and  Erection of Pipeline at Pappaya Reddy Layout 1st main Kanakanagar 9th cross Kanakanagar 9th A cross Kanakanagar 10th A main road in  ward no 22</t>
  </si>
  <si>
    <t>022-18-000024</t>
  </si>
  <si>
    <t>Drilling of Borewell and  Erection of Pipeline at  Muneshwara Layout 1st A Main Babureddy Layout 5th cross Bhuvaneshwarinagar 6th cross Behind Church in  ward no 22</t>
  </si>
  <si>
    <t>022-18-000023</t>
  </si>
  <si>
    <t>Drilling of Borewell and  Erection of Pipeline at Hanuman Layout 2nd cross Ayyappa Layout 13th cross Muneshwara Layout Kaveramma Temple Main road in  ward no 22</t>
  </si>
  <si>
    <t>022-18-000022</t>
  </si>
  <si>
    <t>Maintenance pf Cremotorium Burrial Ground and Office Maintenance in ward no 22 Vishwanatha Nagenahalli</t>
  </si>
  <si>
    <t>022-18-000036</t>
  </si>
  <si>
    <t>Community Property Maintenance in ward no 22 Vishwanatha Nagenahalli</t>
  </si>
  <si>
    <t>022-18-000037</t>
  </si>
  <si>
    <t>Improvement to Storm Water Drain   in  Vishwanatha Nagenahalli  ward no 22</t>
  </si>
  <si>
    <t>022-18-000042</t>
  </si>
  <si>
    <t>Providing asphalting to roads in Sunrise colony Mythri Bazar and Gangamma layout Guddadahalli in ward no 22</t>
  </si>
  <si>
    <t>022-13-000048</t>
  </si>
  <si>
    <t>Providing asphalting and CC drain Manorayanapalya in ward no 22</t>
  </si>
  <si>
    <t>022-13-000053</t>
  </si>
  <si>
    <t>PROVIDING CEMENT CONCRETE ROAD TO 6TH AND 7TH CROSS ROAD OF ATHMANANDA COLONY AND SURROUNDING AREA IN WARD NO 022</t>
  </si>
  <si>
    <t>022-16-000007</t>
  </si>
  <si>
    <t>Providing Shelter and other works at Govt. School at Vishwanatha Nagenahalli in ward no 22</t>
  </si>
  <si>
    <t>022-17-000011</t>
  </si>
  <si>
    <t>C. MURUGAN</t>
  </si>
  <si>
    <t>Engagement of Gangman and Hiring of Troctor Tippers for cleaning and Maintenance of road side drains and other cleaning works in works in ward no22</t>
  </si>
  <si>
    <t>022-17-000032</t>
  </si>
  <si>
    <t>Operation and Maintenance of street lights at Vishwanath nagenahalli area ward no 22 Package E 3 for one year.</t>
  </si>
  <si>
    <t>022-16-000001</t>
  </si>
  <si>
    <t>Annual Street light maintenance at ward no 22 and 33 Package-E3</t>
  </si>
  <si>
    <t>314-12-000003</t>
  </si>
  <si>
    <t>KIDL</t>
  </si>
  <si>
    <t>Providing asphalting to main road of Papanna layout in ward no 22</t>
  </si>
  <si>
    <t>022-13-000049</t>
  </si>
  <si>
    <t>Providing asphalting to cross roads of Bhuvaneshwari Nagara in ward no 22</t>
  </si>
  <si>
    <t>022-13-000055</t>
  </si>
  <si>
    <t xml:space="preserve">Providing drinking water works in Ward No 22 in Hebbal Division </t>
  </si>
  <si>
    <t>022-17-000027</t>
  </si>
  <si>
    <t>Improvement to roads and footpath maintenance in Vishwanatha Nagenahalli ward no 22</t>
  </si>
  <si>
    <t>022-18-000041</t>
  </si>
  <si>
    <t>Drinking water Supply and Drilling of Borewell and Providing Pipelines in ward no 22 Vishwanatha Nagenahalli</t>
  </si>
  <si>
    <t>022-18-000038</t>
  </si>
  <si>
    <t>M/S. GANESH ENTERPRISES PRO. J. PARIMALA</t>
  </si>
  <si>
    <t>PROVIDING AND ERRECTION OF WARD BOARDS, PAINTING AND WRITING THE LETTERS ON THE BOARDS IN WARD NO 22.</t>
  </si>
  <si>
    <t>022-16-000008</t>
  </si>
  <si>
    <t>Drilling of borewells and fixing of pipelines at Papaiah layout Manorayanaplaya 4th cross Babureddy layout 5th cross in ward no 22</t>
  </si>
  <si>
    <t>022-17-000034</t>
  </si>
  <si>
    <t>R. SURESH</t>
  </si>
  <si>
    <t>PROVIDING TRACTOR AND LABOUR FOR REMOVAL OF SILT AND DEBRIS IN WARD NO 22</t>
  </si>
  <si>
    <t>022-16-000013</t>
  </si>
  <si>
    <t>Drilling of borewells and fixing of pipelines at Bhuvaneshwari Nagar 4th cross Hanuma Layout and Gopalappa layout in ward no 22</t>
  </si>
  <si>
    <t>022-17-000033</t>
  </si>
  <si>
    <t>Techncial Manager 2</t>
  </si>
  <si>
    <t>Providing indoor Gym and other work at Vishwanatha Nagenahalli in ward no 22</t>
  </si>
  <si>
    <t>022-17-000010</t>
  </si>
  <si>
    <t>PROVIDING CC ROAD TO CROSS ROAD AND MAIN ROAD AT YELLAMMA TEMPLE STREET IN WARD NO 22 V NAGENAHALLI</t>
  </si>
  <si>
    <t>022-18-000028</t>
  </si>
  <si>
    <t>DESILTING AND RESETTING OF DRAIN AT YELLAMMA TEMPLE STREET IN WARD NO 22 V NAGENAHALLI</t>
  </si>
  <si>
    <t>022-18-000027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</si>
</sst>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workbookViewId="0">
      <selection activeCell="A2" sqref="A2:XFD3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347</v>
      </c>
      <c r="B2" s="13" t="s">
        <v>28</v>
      </c>
      <c r="C2" s="13">
        <v>43200</v>
      </c>
      <c r="D2" s="5">
        <v>22</v>
      </c>
      <c r="E2" s="6" t="s">
        <v>87</v>
      </c>
      <c r="F2" s="5" t="s">
        <v>158</v>
      </c>
      <c r="G2" s="6" t="s">
        <v>157</v>
      </c>
      <c r="H2" s="5" t="str">
        <f>"000162"</f>
        <v>000162</v>
      </c>
      <c r="I2" s="4">
        <v>43172</v>
      </c>
      <c r="J2" s="5" t="str">
        <f>"000065"</f>
        <v>000065</v>
      </c>
      <c r="K2" s="4">
        <v>43173</v>
      </c>
      <c r="L2" s="5" t="str">
        <f>"000152"</f>
        <v>000152</v>
      </c>
      <c r="M2" s="4">
        <v>43173</v>
      </c>
      <c r="N2" s="5">
        <v>18</v>
      </c>
      <c r="O2" s="5" t="str">
        <f>"000283"</f>
        <v>000283</v>
      </c>
      <c r="P2" s="4">
        <v>43195</v>
      </c>
      <c r="Q2" s="7">
        <v>19.994730000000001</v>
      </c>
      <c r="R2" s="7">
        <v>1.6521600000000001</v>
      </c>
      <c r="S2" s="7">
        <v>18.342569999999998</v>
      </c>
      <c r="T2" s="5">
        <v>12</v>
      </c>
      <c r="U2" s="4">
        <v>43200</v>
      </c>
      <c r="V2" s="5">
        <v>8023330521</v>
      </c>
      <c r="W2" s="6" t="s">
        <v>46</v>
      </c>
      <c r="X2" s="5" t="s">
        <v>59</v>
      </c>
      <c r="Y2" s="6" t="s">
        <v>58</v>
      </c>
      <c r="Z2" s="5" t="s">
        <v>83</v>
      </c>
      <c r="AA2" s="6" t="s">
        <v>82</v>
      </c>
      <c r="AB2" s="7">
        <v>0.19994729999999999</v>
      </c>
      <c r="AD2" s="8"/>
      <c r="AF2" s="8"/>
      <c r="AG2" s="8"/>
    </row>
    <row r="3" spans="1:33" x14ac:dyDescent="0.2">
      <c r="A3" s="12">
        <v>888</v>
      </c>
      <c r="B3" s="13" t="s">
        <v>36</v>
      </c>
      <c r="C3" s="13">
        <v>43228</v>
      </c>
      <c r="D3" s="5">
        <v>22</v>
      </c>
      <c r="E3" s="6" t="s">
        <v>87</v>
      </c>
      <c r="F3" s="5" t="s">
        <v>156</v>
      </c>
      <c r="G3" s="6" t="s">
        <v>155</v>
      </c>
      <c r="H3" s="5" t="str">
        <f>"000003"</f>
        <v>000003</v>
      </c>
      <c r="I3" s="4">
        <v>43203</v>
      </c>
      <c r="J3" s="5" t="str">
        <f>"000002"</f>
        <v>000002</v>
      </c>
      <c r="K3" s="4">
        <v>43203</v>
      </c>
      <c r="L3" s="5" t="str">
        <f>"000007"</f>
        <v>000007</v>
      </c>
      <c r="M3" s="4">
        <v>43203</v>
      </c>
      <c r="N3" s="5">
        <v>18</v>
      </c>
      <c r="O3" s="5" t="str">
        <f>"001064"</f>
        <v>001064</v>
      </c>
      <c r="P3" s="4">
        <v>43224</v>
      </c>
      <c r="Q3" s="7">
        <v>24.940570000000001</v>
      </c>
      <c r="R3" s="7">
        <v>2.1537899999999999</v>
      </c>
      <c r="S3" s="7">
        <v>22.78678</v>
      </c>
      <c r="T3" s="5">
        <v>42</v>
      </c>
      <c r="U3" s="4">
        <v>43228</v>
      </c>
      <c r="V3" s="5">
        <v>8023330521</v>
      </c>
      <c r="W3" s="6" t="s">
        <v>74</v>
      </c>
      <c r="X3" s="5" t="s">
        <v>59</v>
      </c>
      <c r="Y3" s="6" t="s">
        <v>58</v>
      </c>
      <c r="Z3" s="5" t="s">
        <v>83</v>
      </c>
      <c r="AA3" s="6" t="s">
        <v>82</v>
      </c>
      <c r="AB3" s="7">
        <v>0.24940570000000001</v>
      </c>
      <c r="AD3" s="8"/>
      <c r="AF3" s="8"/>
      <c r="AG3" s="8"/>
    </row>
    <row r="4" spans="1:33" x14ac:dyDescent="0.2">
      <c r="A4" s="12">
        <v>1097</v>
      </c>
      <c r="B4" s="13" t="s">
        <v>36</v>
      </c>
      <c r="C4" s="13">
        <v>43230</v>
      </c>
      <c r="D4" s="5">
        <v>22</v>
      </c>
      <c r="E4" s="6" t="s">
        <v>87</v>
      </c>
      <c r="F4" s="5" t="s">
        <v>154</v>
      </c>
      <c r="G4" s="6" t="s">
        <v>153</v>
      </c>
      <c r="H4" s="5" t="str">
        <f>"000056"</f>
        <v>000056</v>
      </c>
      <c r="I4" s="4">
        <v>42716</v>
      </c>
      <c r="J4" s="5" t="str">
        <f>"85"</f>
        <v>85</v>
      </c>
      <c r="K4" s="4" t="s">
        <v>78</v>
      </c>
      <c r="L4" s="5" t="str">
        <f>"661"</f>
        <v>661</v>
      </c>
      <c r="M4" s="4">
        <v>16</v>
      </c>
      <c r="N4" s="5">
        <v>17</v>
      </c>
      <c r="O4" s="5" t="str">
        <f>"001352"</f>
        <v>001352</v>
      </c>
      <c r="P4" s="4">
        <v>43229</v>
      </c>
      <c r="Q4" s="7">
        <v>19.97963</v>
      </c>
      <c r="R4" s="7">
        <v>2.9172199999999999</v>
      </c>
      <c r="S4" s="7">
        <v>17.06241</v>
      </c>
      <c r="T4" s="5">
        <v>49</v>
      </c>
      <c r="U4" s="4">
        <v>43230</v>
      </c>
      <c r="V4" s="5">
        <v>9740402579</v>
      </c>
      <c r="W4" s="6" t="s">
        <v>152</v>
      </c>
      <c r="X4" s="5" t="s">
        <v>40</v>
      </c>
      <c r="Y4" s="6" t="s">
        <v>41</v>
      </c>
      <c r="Z4" s="5" t="s">
        <v>77</v>
      </c>
      <c r="AA4" s="6" t="s">
        <v>76</v>
      </c>
      <c r="AB4" s="7">
        <v>0.19979630000000001</v>
      </c>
      <c r="AD4" s="8"/>
      <c r="AF4" s="8"/>
      <c r="AG4" s="8"/>
    </row>
    <row r="5" spans="1:33" x14ac:dyDescent="0.2">
      <c r="A5" s="12">
        <v>1411</v>
      </c>
      <c r="B5" s="13" t="s">
        <v>36</v>
      </c>
      <c r="C5" s="13">
        <v>43242</v>
      </c>
      <c r="D5" s="5">
        <v>22</v>
      </c>
      <c r="E5" s="6" t="s">
        <v>87</v>
      </c>
      <c r="F5" s="5" t="s">
        <v>151</v>
      </c>
      <c r="G5" s="6" t="s">
        <v>150</v>
      </c>
      <c r="H5" s="5" t="str">
        <f>"000008"</f>
        <v>000008</v>
      </c>
      <c r="I5" s="4">
        <v>42836</v>
      </c>
      <c r="J5" s="5" t="str">
        <f>"000006"</f>
        <v>000006</v>
      </c>
      <c r="K5" s="4">
        <v>42877</v>
      </c>
      <c r="L5" s="5" t="str">
        <f>"000045"</f>
        <v>000045</v>
      </c>
      <c r="M5" s="4">
        <v>42886</v>
      </c>
      <c r="N5" s="5">
        <v>17</v>
      </c>
      <c r="O5" s="5" t="str">
        <f>"001686"</f>
        <v>001686</v>
      </c>
      <c r="P5" s="4">
        <v>43241</v>
      </c>
      <c r="Q5" s="7">
        <v>24.847760000000001</v>
      </c>
      <c r="R5" s="7">
        <v>3.0081600000000002</v>
      </c>
      <c r="S5" s="7">
        <v>21.839600000000001</v>
      </c>
      <c r="T5" s="5">
        <v>58</v>
      </c>
      <c r="U5" s="4">
        <v>43242</v>
      </c>
      <c r="V5" s="5">
        <v>8023330521</v>
      </c>
      <c r="W5" s="6" t="s">
        <v>46</v>
      </c>
      <c r="X5" s="5" t="s">
        <v>63</v>
      </c>
      <c r="Y5" s="6" t="s">
        <v>62</v>
      </c>
      <c r="Z5" s="5" t="s">
        <v>83</v>
      </c>
      <c r="AA5" s="6" t="s">
        <v>82</v>
      </c>
      <c r="AB5" s="7">
        <v>0.24847760000000002</v>
      </c>
      <c r="AD5" s="8"/>
      <c r="AF5" s="8"/>
      <c r="AG5" s="8"/>
    </row>
    <row r="6" spans="1:33" x14ac:dyDescent="0.2">
      <c r="A6" s="12">
        <v>1412</v>
      </c>
      <c r="B6" s="13" t="s">
        <v>36</v>
      </c>
      <c r="C6" s="13">
        <v>43242</v>
      </c>
      <c r="D6" s="5">
        <v>22</v>
      </c>
      <c r="E6" s="6" t="s">
        <v>87</v>
      </c>
      <c r="F6" s="5" t="s">
        <v>149</v>
      </c>
      <c r="G6" s="6" t="s">
        <v>148</v>
      </c>
      <c r="H6" s="5" t="str">
        <f>"000066"</f>
        <v>000066</v>
      </c>
      <c r="I6" s="4">
        <v>42511</v>
      </c>
      <c r="J6" s="5" t="str">
        <f>"000028"</f>
        <v>000028</v>
      </c>
      <c r="K6" s="4">
        <v>42590</v>
      </c>
      <c r="L6" s="5" t="str">
        <f>"000219"</f>
        <v>000219</v>
      </c>
      <c r="M6" s="4">
        <v>42606</v>
      </c>
      <c r="N6" s="5">
        <v>16</v>
      </c>
      <c r="O6" s="5" t="str">
        <f>"008570"</f>
        <v>008570</v>
      </c>
      <c r="P6" s="4">
        <v>43088</v>
      </c>
      <c r="Q6" s="7">
        <v>3.2231399999999999</v>
      </c>
      <c r="R6" s="7">
        <v>6.7729999999999999E-2</v>
      </c>
      <c r="S6" s="7">
        <v>3.1554099999999998</v>
      </c>
      <c r="T6" s="5">
        <v>59</v>
      </c>
      <c r="U6" s="4">
        <v>43242</v>
      </c>
      <c r="V6" s="5">
        <v>9986794178</v>
      </c>
      <c r="W6" s="6" t="s">
        <v>147</v>
      </c>
      <c r="X6" s="5" t="s">
        <v>30</v>
      </c>
      <c r="Y6" s="6" t="s">
        <v>31</v>
      </c>
      <c r="Z6" s="5" t="s">
        <v>83</v>
      </c>
      <c r="AA6" s="6" t="s">
        <v>82</v>
      </c>
      <c r="AB6" s="7">
        <v>3.22314E-2</v>
      </c>
      <c r="AD6" s="8"/>
      <c r="AF6" s="8"/>
      <c r="AG6" s="8"/>
    </row>
    <row r="7" spans="1:33" x14ac:dyDescent="0.2">
      <c r="A7" s="12">
        <v>1612</v>
      </c>
      <c r="B7" s="13" t="s">
        <v>35</v>
      </c>
      <c r="C7" s="13">
        <v>43252</v>
      </c>
      <c r="D7" s="5">
        <v>22</v>
      </c>
      <c r="E7" s="6" t="s">
        <v>87</v>
      </c>
      <c r="F7" s="5" t="s">
        <v>146</v>
      </c>
      <c r="G7" s="6" t="s">
        <v>145</v>
      </c>
      <c r="H7" s="5" t="str">
        <f>"000007"</f>
        <v>000007</v>
      </c>
      <c r="I7" s="4">
        <v>42836</v>
      </c>
      <c r="J7" s="5" t="str">
        <f>"000007"</f>
        <v>000007</v>
      </c>
      <c r="K7" s="4">
        <v>42886</v>
      </c>
      <c r="L7" s="5" t="str">
        <f>"000046"</f>
        <v>000046</v>
      </c>
      <c r="M7" s="4">
        <v>42886</v>
      </c>
      <c r="N7" s="5">
        <v>17</v>
      </c>
      <c r="O7" s="5" t="str">
        <f>"001961"</f>
        <v>001961</v>
      </c>
      <c r="P7" s="4">
        <v>43246</v>
      </c>
      <c r="Q7" s="7">
        <v>24.789000000000001</v>
      </c>
      <c r="R7" s="7">
        <v>3.0081600000000002</v>
      </c>
      <c r="S7" s="7">
        <v>21.780840000000001</v>
      </c>
      <c r="T7" s="5">
        <v>64</v>
      </c>
      <c r="U7" s="4">
        <v>43252</v>
      </c>
      <c r="V7" s="5">
        <v>8023330521</v>
      </c>
      <c r="W7" s="6" t="s">
        <v>74</v>
      </c>
      <c r="X7" s="5" t="s">
        <v>63</v>
      </c>
      <c r="Y7" s="6" t="s">
        <v>62</v>
      </c>
      <c r="Z7" s="5" t="s">
        <v>83</v>
      </c>
      <c r="AA7" s="6" t="s">
        <v>82</v>
      </c>
      <c r="AB7" s="7">
        <v>0.24789000000000003</v>
      </c>
      <c r="AD7" s="8"/>
      <c r="AF7" s="8"/>
      <c r="AG7" s="8"/>
    </row>
    <row r="8" spans="1:33" x14ac:dyDescent="0.2">
      <c r="A8" s="12">
        <v>1740</v>
      </c>
      <c r="B8" s="13" t="s">
        <v>35</v>
      </c>
      <c r="C8" s="13">
        <v>43257</v>
      </c>
      <c r="D8" s="5">
        <v>22</v>
      </c>
      <c r="E8" s="6" t="s">
        <v>87</v>
      </c>
      <c r="F8" s="5" t="s">
        <v>144</v>
      </c>
      <c r="G8" s="6" t="s">
        <v>143</v>
      </c>
      <c r="H8" s="5" t="str">
        <f>"000028"</f>
        <v>000028</v>
      </c>
      <c r="I8" s="4">
        <v>42472</v>
      </c>
      <c r="J8" s="5" t="str">
        <f>"000019"</f>
        <v>000019</v>
      </c>
      <c r="K8" s="4">
        <v>43071</v>
      </c>
      <c r="L8" s="5" t="str">
        <f>"000086"</f>
        <v>000086</v>
      </c>
      <c r="M8" s="4">
        <v>43088</v>
      </c>
      <c r="N8" s="5">
        <v>16</v>
      </c>
      <c r="O8" s="5" t="str">
        <f>""</f>
        <v/>
      </c>
      <c r="P8" s="4"/>
      <c r="Q8" s="7">
        <v>5.5048599999999999</v>
      </c>
      <c r="R8" s="7">
        <v>0.51041000000000003</v>
      </c>
      <c r="S8" s="7">
        <v>4.9944499999999996</v>
      </c>
      <c r="T8" s="5">
        <v>71</v>
      </c>
      <c r="U8" s="4">
        <v>43257</v>
      </c>
      <c r="V8" s="5">
        <v>9845183324</v>
      </c>
      <c r="W8" s="6" t="s">
        <v>142</v>
      </c>
      <c r="X8" s="5" t="s">
        <v>30</v>
      </c>
      <c r="Y8" s="6" t="s">
        <v>31</v>
      </c>
      <c r="Z8" s="5" t="s">
        <v>83</v>
      </c>
      <c r="AA8" s="6" t="s">
        <v>82</v>
      </c>
      <c r="AB8" s="7">
        <v>5.5048599999999996E-2</v>
      </c>
      <c r="AD8" s="8"/>
      <c r="AF8" s="8"/>
      <c r="AG8" s="8"/>
    </row>
    <row r="9" spans="1:33" x14ac:dyDescent="0.2">
      <c r="A9" s="12">
        <v>2393</v>
      </c>
      <c r="B9" s="13" t="s">
        <v>35</v>
      </c>
      <c r="C9" s="13">
        <v>43271</v>
      </c>
      <c r="D9" s="5">
        <v>22</v>
      </c>
      <c r="E9" s="6" t="s">
        <v>87</v>
      </c>
      <c r="F9" s="5" t="s">
        <v>141</v>
      </c>
      <c r="G9" s="6" t="s">
        <v>140</v>
      </c>
      <c r="H9" s="5" t="str">
        <f>"000157"</f>
        <v>000157</v>
      </c>
      <c r="I9" s="4">
        <v>43172</v>
      </c>
      <c r="J9" s="5" t="str">
        <f>"000073"</f>
        <v>000073</v>
      </c>
      <c r="K9" s="4">
        <v>43182</v>
      </c>
      <c r="L9" s="5" t="str">
        <f>"000164"</f>
        <v>000164</v>
      </c>
      <c r="M9" s="4">
        <v>43186</v>
      </c>
      <c r="N9" s="5">
        <v>18</v>
      </c>
      <c r="O9" s="5" t="str">
        <f>"002702"</f>
        <v>002702</v>
      </c>
      <c r="P9" s="4">
        <v>43270</v>
      </c>
      <c r="Q9" s="7">
        <v>19.98733</v>
      </c>
      <c r="R9" s="7">
        <v>1.44112</v>
      </c>
      <c r="S9" s="7">
        <v>18.546209999999999</v>
      </c>
      <c r="T9" s="5">
        <v>97</v>
      </c>
      <c r="U9" s="4">
        <v>43271</v>
      </c>
      <c r="V9" s="5">
        <v>9742094440</v>
      </c>
      <c r="W9" s="6" t="s">
        <v>66</v>
      </c>
      <c r="X9" s="5" t="s">
        <v>42</v>
      </c>
      <c r="Y9" s="6" t="s">
        <v>43</v>
      </c>
      <c r="Z9" s="5" t="s">
        <v>83</v>
      </c>
      <c r="AA9" s="6" t="s">
        <v>82</v>
      </c>
      <c r="AB9" s="7">
        <v>0.1998733</v>
      </c>
      <c r="AD9" s="8"/>
      <c r="AF9" s="8"/>
      <c r="AG9" s="8"/>
    </row>
    <row r="10" spans="1:33" x14ac:dyDescent="0.2">
      <c r="A10" s="12">
        <v>2686</v>
      </c>
      <c r="B10" s="13" t="s">
        <v>35</v>
      </c>
      <c r="C10" s="13">
        <v>43278</v>
      </c>
      <c r="D10" s="5">
        <v>22</v>
      </c>
      <c r="E10" s="6" t="s">
        <v>87</v>
      </c>
      <c r="F10" s="5" t="s">
        <v>139</v>
      </c>
      <c r="G10" s="6" t="s">
        <v>138</v>
      </c>
      <c r="H10" s="5" t="str">
        <f>"000156"</f>
        <v>000156</v>
      </c>
      <c r="I10" s="4">
        <v>43172</v>
      </c>
      <c r="J10" s="5" t="str">
        <f>"000074"</f>
        <v>000074</v>
      </c>
      <c r="K10" s="4">
        <v>43182</v>
      </c>
      <c r="L10" s="5" t="str">
        <f>"000163"</f>
        <v>000163</v>
      </c>
      <c r="M10" s="4">
        <v>43186</v>
      </c>
      <c r="N10" s="5">
        <v>18</v>
      </c>
      <c r="O10" s="5" t="str">
        <f>"003050"</f>
        <v>003050</v>
      </c>
      <c r="P10" s="4">
        <v>43277</v>
      </c>
      <c r="Q10" s="7">
        <v>14.99428</v>
      </c>
      <c r="R10" s="7">
        <v>1.3428</v>
      </c>
      <c r="S10" s="7">
        <v>13.651479999999999</v>
      </c>
      <c r="T10" s="5">
        <v>102</v>
      </c>
      <c r="U10" s="4">
        <v>43278</v>
      </c>
      <c r="V10" s="5">
        <v>9742094440</v>
      </c>
      <c r="W10" s="6" t="s">
        <v>66</v>
      </c>
      <c r="X10" s="5" t="s">
        <v>49</v>
      </c>
      <c r="Y10" s="6" t="s">
        <v>50</v>
      </c>
      <c r="Z10" s="5" t="s">
        <v>83</v>
      </c>
      <c r="AA10" s="6" t="s">
        <v>82</v>
      </c>
      <c r="AB10" s="7">
        <v>0.14994279999999999</v>
      </c>
      <c r="AD10" s="8"/>
      <c r="AF10" s="8"/>
      <c r="AG10" s="8"/>
    </row>
    <row r="11" spans="1:33" x14ac:dyDescent="0.2">
      <c r="A11" s="12">
        <v>2687</v>
      </c>
      <c r="B11" s="13" t="s">
        <v>35</v>
      </c>
      <c r="C11" s="13">
        <v>43278</v>
      </c>
      <c r="D11" s="5">
        <v>22</v>
      </c>
      <c r="E11" s="6" t="s">
        <v>87</v>
      </c>
      <c r="F11" s="5" t="s">
        <v>137</v>
      </c>
      <c r="G11" s="6" t="s">
        <v>136</v>
      </c>
      <c r="H11" s="5" t="str">
        <f>"000169"</f>
        <v>000169</v>
      </c>
      <c r="I11" s="4">
        <v>43173</v>
      </c>
      <c r="J11" s="5" t="str">
        <f>"000081"</f>
        <v>000081</v>
      </c>
      <c r="K11" s="4">
        <v>43190</v>
      </c>
      <c r="L11" s="5" t="str">
        <f>"000028"</f>
        <v>000028</v>
      </c>
      <c r="M11" s="4">
        <v>43251</v>
      </c>
      <c r="N11" s="5">
        <v>17</v>
      </c>
      <c r="O11" s="5" t="str">
        <f>"003057"</f>
        <v>003057</v>
      </c>
      <c r="P11" s="4">
        <v>43277</v>
      </c>
      <c r="Q11" s="7">
        <v>12.9963</v>
      </c>
      <c r="R11" s="7">
        <v>0.92274999999999996</v>
      </c>
      <c r="S11" s="7">
        <v>12.073549999999999</v>
      </c>
      <c r="T11" s="5">
        <v>102</v>
      </c>
      <c r="U11" s="4">
        <v>43278</v>
      </c>
      <c r="V11" s="5">
        <v>8023330521</v>
      </c>
      <c r="W11" s="6" t="s">
        <v>46</v>
      </c>
      <c r="X11" s="5" t="s">
        <v>44</v>
      </c>
      <c r="Y11" s="6" t="s">
        <v>45</v>
      </c>
      <c r="Z11" s="5" t="s">
        <v>83</v>
      </c>
      <c r="AA11" s="6" t="s">
        <v>82</v>
      </c>
      <c r="AB11" s="7">
        <v>0.129963</v>
      </c>
      <c r="AD11" s="8"/>
      <c r="AF11" s="8"/>
      <c r="AG11" s="8"/>
    </row>
    <row r="12" spans="1:33" x14ac:dyDescent="0.2">
      <c r="A12" s="12">
        <v>3035</v>
      </c>
      <c r="B12" s="13" t="s">
        <v>32</v>
      </c>
      <c r="C12" s="13">
        <v>43287</v>
      </c>
      <c r="D12" s="5">
        <v>22</v>
      </c>
      <c r="E12" s="6" t="s">
        <v>87</v>
      </c>
      <c r="F12" s="5" t="s">
        <v>135</v>
      </c>
      <c r="G12" s="6" t="s">
        <v>134</v>
      </c>
      <c r="H12" s="5" t="str">
        <f>"000313"</f>
        <v>000313</v>
      </c>
      <c r="I12" s="4">
        <v>41334</v>
      </c>
      <c r="J12" s="5" t="str">
        <f>"100022"</f>
        <v>100022</v>
      </c>
      <c r="K12" s="4">
        <v>42551</v>
      </c>
      <c r="L12" s="5" t="str">
        <f>"000107"</f>
        <v>000107</v>
      </c>
      <c r="M12" s="4">
        <v>42571</v>
      </c>
      <c r="N12" s="5">
        <v>13</v>
      </c>
      <c r="O12" s="5" t="str">
        <f>"003314"</f>
        <v>003314</v>
      </c>
      <c r="P12" s="4">
        <v>43285</v>
      </c>
      <c r="Q12" s="7">
        <v>19.075530000000001</v>
      </c>
      <c r="R12" s="7">
        <v>2.6733899999999999</v>
      </c>
      <c r="S12" s="7">
        <v>16.402139999999999</v>
      </c>
      <c r="T12" s="5">
        <v>113</v>
      </c>
      <c r="U12" s="4">
        <v>43287</v>
      </c>
      <c r="V12" s="5">
        <v>8023330521</v>
      </c>
      <c r="W12" s="6" t="s">
        <v>46</v>
      </c>
      <c r="X12" s="5" t="s">
        <v>68</v>
      </c>
      <c r="Y12" s="6" t="s">
        <v>67</v>
      </c>
      <c r="Z12" s="5" t="s">
        <v>70</v>
      </c>
      <c r="AA12" s="6" t="s">
        <v>69</v>
      </c>
      <c r="AB12" s="7">
        <v>0.19075530000000002</v>
      </c>
      <c r="AD12" s="8"/>
      <c r="AF12" s="8"/>
      <c r="AG12" s="8"/>
    </row>
    <row r="13" spans="1:33" x14ac:dyDescent="0.2">
      <c r="A13" s="12">
        <v>3036</v>
      </c>
      <c r="B13" s="13" t="s">
        <v>32</v>
      </c>
      <c r="C13" s="13">
        <v>43287</v>
      </c>
      <c r="D13" s="5">
        <v>22</v>
      </c>
      <c r="E13" s="6" t="s">
        <v>87</v>
      </c>
      <c r="F13" s="5" t="s">
        <v>133</v>
      </c>
      <c r="G13" s="6" t="s">
        <v>132</v>
      </c>
      <c r="H13" s="5" t="str">
        <f>"100307"</f>
        <v>100307</v>
      </c>
      <c r="I13" s="4">
        <v>41334</v>
      </c>
      <c r="J13" s="5" t="str">
        <f>"100020"</f>
        <v>100020</v>
      </c>
      <c r="K13" s="4">
        <v>42571</v>
      </c>
      <c r="L13" s="5" t="str">
        <f>"000109"</f>
        <v>000109</v>
      </c>
      <c r="M13" s="4">
        <v>42571</v>
      </c>
      <c r="N13" s="5">
        <v>13</v>
      </c>
      <c r="O13" s="5" t="str">
        <f>"003315"</f>
        <v>003315</v>
      </c>
      <c r="P13" s="4">
        <v>43285</v>
      </c>
      <c r="Q13" s="7">
        <v>9.3706600000000009</v>
      </c>
      <c r="R13" s="7">
        <v>1.40547</v>
      </c>
      <c r="S13" s="7">
        <v>7.9651899999999998</v>
      </c>
      <c r="T13" s="5">
        <v>113</v>
      </c>
      <c r="U13" s="4">
        <v>43287</v>
      </c>
      <c r="V13" s="5">
        <v>8023330521</v>
      </c>
      <c r="W13" s="6" t="s">
        <v>131</v>
      </c>
      <c r="X13" s="5" t="s">
        <v>68</v>
      </c>
      <c r="Y13" s="6" t="s">
        <v>67</v>
      </c>
      <c r="Z13" s="5" t="s">
        <v>70</v>
      </c>
      <c r="AA13" s="6" t="s">
        <v>69</v>
      </c>
      <c r="AB13" s="7">
        <v>9.3706600000000015E-2</v>
      </c>
      <c r="AD13" s="8"/>
      <c r="AF13" s="8"/>
      <c r="AG13" s="8"/>
    </row>
    <row r="14" spans="1:33" x14ac:dyDescent="0.2">
      <c r="A14" s="12">
        <v>3420</v>
      </c>
      <c r="B14" s="13" t="s">
        <v>32</v>
      </c>
      <c r="C14" s="13">
        <v>43299</v>
      </c>
      <c r="D14" s="5">
        <v>22</v>
      </c>
      <c r="E14" s="6" t="s">
        <v>87</v>
      </c>
      <c r="F14" s="5" t="s">
        <v>130</v>
      </c>
      <c r="G14" s="6" t="s">
        <v>129</v>
      </c>
      <c r="H14" s="5" t="str">
        <f>"000058"</f>
        <v>000058</v>
      </c>
      <c r="I14" s="4">
        <v>41235</v>
      </c>
      <c r="J14" s="5" t="str">
        <f>"000004"</f>
        <v>000004</v>
      </c>
      <c r="K14" s="4">
        <v>42929</v>
      </c>
      <c r="L14" s="5" t="str">
        <f>"000006"</f>
        <v>000006</v>
      </c>
      <c r="M14" s="4">
        <v>42930</v>
      </c>
      <c r="N14" s="5">
        <v>12</v>
      </c>
      <c r="O14" s="5" t="str">
        <f>"004457"</f>
        <v>004457</v>
      </c>
      <c r="P14" s="4">
        <v>43307</v>
      </c>
      <c r="Q14" s="7">
        <v>2.28708</v>
      </c>
      <c r="R14" s="7">
        <v>0.27810000000000001</v>
      </c>
      <c r="S14" s="7">
        <v>2.0089800000000002</v>
      </c>
      <c r="T14" s="5">
        <v>127</v>
      </c>
      <c r="U14" s="4">
        <v>43299</v>
      </c>
      <c r="V14" s="5">
        <v>9845058699</v>
      </c>
      <c r="W14" s="6" t="s">
        <v>80</v>
      </c>
      <c r="X14" s="5" t="s">
        <v>33</v>
      </c>
      <c r="Y14" s="6" t="s">
        <v>34</v>
      </c>
      <c r="Z14" s="5" t="s">
        <v>72</v>
      </c>
      <c r="AA14" s="6" t="s">
        <v>71</v>
      </c>
      <c r="AB14" s="7">
        <v>2.28708E-2</v>
      </c>
      <c r="AD14" s="8"/>
      <c r="AF14" s="8"/>
      <c r="AG14" s="8"/>
    </row>
    <row r="15" spans="1:33" x14ac:dyDescent="0.2">
      <c r="A15" s="12">
        <v>3421</v>
      </c>
      <c r="B15" s="13" t="s">
        <v>32</v>
      </c>
      <c r="C15" s="13">
        <v>43299</v>
      </c>
      <c r="D15" s="5">
        <v>22</v>
      </c>
      <c r="E15" s="6" t="s">
        <v>87</v>
      </c>
      <c r="F15" s="5" t="s">
        <v>128</v>
      </c>
      <c r="G15" s="6" t="s">
        <v>127</v>
      </c>
      <c r="H15" s="5" t="str">
        <f>"000013"</f>
        <v>000013</v>
      </c>
      <c r="I15" s="4">
        <v>42947</v>
      </c>
      <c r="J15" s="5" t="str">
        <f>"000123"</f>
        <v>000123</v>
      </c>
      <c r="K15" s="4">
        <v>43122</v>
      </c>
      <c r="L15" s="5" t="str">
        <f>"000112"</f>
        <v>000112</v>
      </c>
      <c r="M15" s="4">
        <v>43122</v>
      </c>
      <c r="N15" s="5">
        <v>16</v>
      </c>
      <c r="O15" s="5" t="str">
        <f>"003749"</f>
        <v>003749</v>
      </c>
      <c r="P15" s="4">
        <v>43294</v>
      </c>
      <c r="Q15" s="7">
        <v>2.77827</v>
      </c>
      <c r="R15" s="7">
        <v>0.1976</v>
      </c>
      <c r="S15" s="7">
        <v>2.58067</v>
      </c>
      <c r="T15" s="5">
        <v>127</v>
      </c>
      <c r="U15" s="4">
        <v>43299</v>
      </c>
      <c r="V15" s="5">
        <v>9845267052</v>
      </c>
      <c r="W15" s="6" t="s">
        <v>81</v>
      </c>
      <c r="X15" s="5" t="s">
        <v>33</v>
      </c>
      <c r="Y15" s="6" t="s">
        <v>34</v>
      </c>
      <c r="Z15" s="5" t="s">
        <v>72</v>
      </c>
      <c r="AA15" s="6" t="s">
        <v>71</v>
      </c>
      <c r="AB15" s="7">
        <v>2.77827E-2</v>
      </c>
      <c r="AD15" s="8"/>
      <c r="AF15" s="8"/>
      <c r="AG15" s="8"/>
    </row>
    <row r="16" spans="1:33" x14ac:dyDescent="0.2">
      <c r="A16" s="12">
        <v>3422</v>
      </c>
      <c r="B16" s="13" t="s">
        <v>32</v>
      </c>
      <c r="C16" s="13">
        <v>43299</v>
      </c>
      <c r="D16" s="5">
        <v>22</v>
      </c>
      <c r="E16" s="6" t="s">
        <v>87</v>
      </c>
      <c r="F16" s="5" t="s">
        <v>128</v>
      </c>
      <c r="G16" s="6" t="s">
        <v>127</v>
      </c>
      <c r="H16" s="5" t="str">
        <f>"000013"</f>
        <v>000013</v>
      </c>
      <c r="I16" s="4">
        <v>42947</v>
      </c>
      <c r="J16" s="5" t="str">
        <f>"000123"</f>
        <v>000123</v>
      </c>
      <c r="K16" s="4">
        <v>43122</v>
      </c>
      <c r="L16" s="5" t="str">
        <f>"000112"</f>
        <v>000112</v>
      </c>
      <c r="M16" s="4">
        <v>43122</v>
      </c>
      <c r="N16" s="5">
        <v>16</v>
      </c>
      <c r="O16" s="5" t="str">
        <f>"003749"</f>
        <v>003749</v>
      </c>
      <c r="P16" s="4">
        <v>43294</v>
      </c>
      <c r="Q16" s="7">
        <v>3.1044399999999999</v>
      </c>
      <c r="R16" s="7">
        <v>0.22084000000000001</v>
      </c>
      <c r="S16" s="7">
        <v>2.8835999999999999</v>
      </c>
      <c r="T16" s="5">
        <v>127</v>
      </c>
      <c r="U16" s="4">
        <v>43299</v>
      </c>
      <c r="V16" s="5">
        <v>9845267052</v>
      </c>
      <c r="W16" s="6" t="s">
        <v>81</v>
      </c>
      <c r="X16" s="5" t="s">
        <v>33</v>
      </c>
      <c r="Y16" s="6" t="s">
        <v>34</v>
      </c>
      <c r="Z16" s="5" t="s">
        <v>72</v>
      </c>
      <c r="AA16" s="6" t="s">
        <v>71</v>
      </c>
      <c r="AB16" s="7">
        <v>3.10444E-2</v>
      </c>
      <c r="AD16" s="8"/>
      <c r="AF16" s="8"/>
      <c r="AG16" s="8"/>
    </row>
    <row r="17" spans="1:33" x14ac:dyDescent="0.2">
      <c r="A17" s="12">
        <v>3423</v>
      </c>
      <c r="B17" s="13" t="s">
        <v>32</v>
      </c>
      <c r="C17" s="13">
        <v>43299</v>
      </c>
      <c r="D17" s="5">
        <v>22</v>
      </c>
      <c r="E17" s="6" t="s">
        <v>87</v>
      </c>
      <c r="F17" s="5" t="s">
        <v>128</v>
      </c>
      <c r="G17" s="6" t="s">
        <v>127</v>
      </c>
      <c r="H17" s="5" t="str">
        <f>"000013"</f>
        <v>000013</v>
      </c>
      <c r="I17" s="4">
        <v>42947</v>
      </c>
      <c r="J17" s="5" t="str">
        <f>"000123"</f>
        <v>000123</v>
      </c>
      <c r="K17" s="4">
        <v>43122</v>
      </c>
      <c r="L17" s="5" t="str">
        <f>"000112"</f>
        <v>000112</v>
      </c>
      <c r="M17" s="4">
        <v>43122</v>
      </c>
      <c r="N17" s="5">
        <v>16</v>
      </c>
      <c r="O17" s="5" t="str">
        <f>"003749"</f>
        <v>003749</v>
      </c>
      <c r="P17" s="4">
        <v>43294</v>
      </c>
      <c r="Q17" s="7">
        <v>4.6776499999999999</v>
      </c>
      <c r="R17" s="7">
        <v>0.23860999999999999</v>
      </c>
      <c r="S17" s="7">
        <v>4.4390400000000003</v>
      </c>
      <c r="T17" s="5">
        <v>127</v>
      </c>
      <c r="U17" s="4">
        <v>43299</v>
      </c>
      <c r="V17" s="5">
        <v>9845267052</v>
      </c>
      <c r="W17" s="6" t="s">
        <v>81</v>
      </c>
      <c r="X17" s="5" t="s">
        <v>33</v>
      </c>
      <c r="Y17" s="6" t="s">
        <v>34</v>
      </c>
      <c r="Z17" s="5" t="s">
        <v>72</v>
      </c>
      <c r="AA17" s="6" t="s">
        <v>71</v>
      </c>
      <c r="AB17" s="7">
        <v>4.6776499999999999E-2</v>
      </c>
      <c r="AD17" s="8"/>
      <c r="AF17" s="8"/>
      <c r="AG17" s="8"/>
    </row>
    <row r="18" spans="1:33" x14ac:dyDescent="0.2">
      <c r="A18" s="12">
        <v>3424</v>
      </c>
      <c r="B18" s="13" t="s">
        <v>32</v>
      </c>
      <c r="C18" s="13">
        <v>43299</v>
      </c>
      <c r="D18" s="5">
        <v>22</v>
      </c>
      <c r="E18" s="6" t="s">
        <v>87</v>
      </c>
      <c r="F18" s="5" t="s">
        <v>128</v>
      </c>
      <c r="G18" s="6" t="s">
        <v>127</v>
      </c>
      <c r="H18" s="5" t="str">
        <f>"000013"</f>
        <v>000013</v>
      </c>
      <c r="I18" s="4">
        <v>42947</v>
      </c>
      <c r="J18" s="5" t="str">
        <f>"000123"</f>
        <v>000123</v>
      </c>
      <c r="K18" s="4">
        <v>43122</v>
      </c>
      <c r="L18" s="5" t="str">
        <f>"000112"</f>
        <v>000112</v>
      </c>
      <c r="M18" s="4">
        <v>43122</v>
      </c>
      <c r="N18" s="5">
        <v>16</v>
      </c>
      <c r="O18" s="5" t="str">
        <f>"003749"</f>
        <v>003749</v>
      </c>
      <c r="P18" s="4">
        <v>43294</v>
      </c>
      <c r="Q18" s="7">
        <v>4.8343400000000001</v>
      </c>
      <c r="R18" s="7">
        <v>0.39448</v>
      </c>
      <c r="S18" s="7">
        <v>4.4398600000000004</v>
      </c>
      <c r="T18" s="5">
        <v>127</v>
      </c>
      <c r="U18" s="4">
        <v>43299</v>
      </c>
      <c r="V18" s="5">
        <v>9845267052</v>
      </c>
      <c r="W18" s="6" t="s">
        <v>81</v>
      </c>
      <c r="X18" s="5" t="s">
        <v>33</v>
      </c>
      <c r="Y18" s="6" t="s">
        <v>34</v>
      </c>
      <c r="Z18" s="5" t="s">
        <v>72</v>
      </c>
      <c r="AA18" s="6" t="s">
        <v>71</v>
      </c>
      <c r="AB18" s="7">
        <v>4.8343400000000002E-2</v>
      </c>
      <c r="AD18" s="8"/>
      <c r="AF18" s="8"/>
      <c r="AG18" s="8"/>
    </row>
    <row r="19" spans="1:33" x14ac:dyDescent="0.2">
      <c r="A19" s="12">
        <v>3809</v>
      </c>
      <c r="B19" s="13" t="s">
        <v>32</v>
      </c>
      <c r="C19" s="13">
        <v>43304</v>
      </c>
      <c r="D19" s="5">
        <v>22</v>
      </c>
      <c r="E19" s="6" t="s">
        <v>87</v>
      </c>
      <c r="F19" s="5" t="s">
        <v>126</v>
      </c>
      <c r="G19" s="6" t="s">
        <v>125</v>
      </c>
      <c r="H19" s="5" t="str">
        <f>"000048"</f>
        <v>000048</v>
      </c>
      <c r="I19" s="4">
        <v>43046</v>
      </c>
      <c r="J19" s="5" t="str">
        <f>"000004"</f>
        <v>000004</v>
      </c>
      <c r="K19" s="4">
        <v>43046</v>
      </c>
      <c r="L19" s="5" t="str">
        <f>"000043"</f>
        <v>000043</v>
      </c>
      <c r="M19" s="4">
        <v>43046</v>
      </c>
      <c r="N19" s="5">
        <v>17</v>
      </c>
      <c r="O19" s="5" t="str">
        <f>"008279"</f>
        <v>008279</v>
      </c>
      <c r="P19" s="4">
        <v>43073</v>
      </c>
      <c r="Q19" s="7">
        <v>3.9315799999999999</v>
      </c>
      <c r="R19" s="7">
        <v>8.2570000000000005E-2</v>
      </c>
      <c r="S19" s="7">
        <v>3.8490099999999998</v>
      </c>
      <c r="T19" s="5">
        <v>137</v>
      </c>
      <c r="U19" s="4">
        <v>43304</v>
      </c>
      <c r="V19" s="5">
        <v>9986794178</v>
      </c>
      <c r="W19" s="6" t="s">
        <v>124</v>
      </c>
      <c r="X19" s="5" t="s">
        <v>44</v>
      </c>
      <c r="Y19" s="6" t="s">
        <v>45</v>
      </c>
      <c r="Z19" s="5" t="s">
        <v>83</v>
      </c>
      <c r="AA19" s="6" t="s">
        <v>82</v>
      </c>
      <c r="AB19" s="7">
        <v>3.9315799999999998E-2</v>
      </c>
      <c r="AD19" s="8"/>
      <c r="AF19" s="8"/>
      <c r="AG19" s="8"/>
    </row>
    <row r="20" spans="1:33" x14ac:dyDescent="0.2">
      <c r="A20" s="12">
        <v>3896</v>
      </c>
      <c r="B20" s="13" t="s">
        <v>32</v>
      </c>
      <c r="C20" s="13">
        <v>43305</v>
      </c>
      <c r="D20" s="5">
        <v>22</v>
      </c>
      <c r="E20" s="6" t="s">
        <v>87</v>
      </c>
      <c r="F20" s="5" t="s">
        <v>123</v>
      </c>
      <c r="G20" s="6" t="s">
        <v>122</v>
      </c>
      <c r="H20" s="5" t="str">
        <f>"000057"</f>
        <v>000057</v>
      </c>
      <c r="I20" s="4">
        <v>42716</v>
      </c>
      <c r="J20" s="5" t="str">
        <f>"76"</f>
        <v>76</v>
      </c>
      <c r="K20" s="4">
        <v>-16</v>
      </c>
      <c r="L20" s="5" t="str">
        <f>"659"</f>
        <v>659</v>
      </c>
      <c r="M20" s="4">
        <v>16</v>
      </c>
      <c r="N20" s="5">
        <v>17</v>
      </c>
      <c r="O20" s="5" t="str">
        <f>"004147"</f>
        <v>004147</v>
      </c>
      <c r="P20" s="4">
        <v>43301</v>
      </c>
      <c r="Q20" s="7">
        <v>4.9951999999999996</v>
      </c>
      <c r="R20" s="7">
        <v>0.72933000000000003</v>
      </c>
      <c r="S20" s="7">
        <v>4.2658699999999996</v>
      </c>
      <c r="T20" s="5">
        <v>139</v>
      </c>
      <c r="U20" s="4">
        <v>43305</v>
      </c>
      <c r="V20" s="5">
        <v>9740402579</v>
      </c>
      <c r="W20" s="6" t="s">
        <v>79</v>
      </c>
      <c r="X20" s="5" t="s">
        <v>40</v>
      </c>
      <c r="Y20" s="6" t="s">
        <v>41</v>
      </c>
      <c r="Z20" s="5" t="s">
        <v>77</v>
      </c>
      <c r="AA20" s="6" t="s">
        <v>76</v>
      </c>
      <c r="AB20" s="7">
        <v>4.9951999999999996E-2</v>
      </c>
      <c r="AD20" s="8"/>
      <c r="AF20" s="8"/>
      <c r="AG20" s="8"/>
    </row>
    <row r="21" spans="1:33" x14ac:dyDescent="0.2">
      <c r="A21" s="12">
        <v>4383</v>
      </c>
      <c r="B21" s="13" t="s">
        <v>29</v>
      </c>
      <c r="C21" s="13">
        <v>43318</v>
      </c>
      <c r="D21" s="5">
        <v>22</v>
      </c>
      <c r="E21" s="6" t="s">
        <v>87</v>
      </c>
      <c r="F21" s="5" t="s">
        <v>121</v>
      </c>
      <c r="G21" s="6" t="s">
        <v>120</v>
      </c>
      <c r="H21" s="5" t="str">
        <f>"000119"</f>
        <v>000119</v>
      </c>
      <c r="I21" s="4">
        <v>42677</v>
      </c>
      <c r="J21" s="5" t="str">
        <f>"000061"</f>
        <v>000061</v>
      </c>
      <c r="K21" s="4">
        <v>42704</v>
      </c>
      <c r="L21" s="5" t="str">
        <f>"000323"</f>
        <v>000323</v>
      </c>
      <c r="M21" s="4">
        <v>42704</v>
      </c>
      <c r="N21" s="5">
        <v>16</v>
      </c>
      <c r="O21" s="5" t="str">
        <f>"004717"</f>
        <v>004717</v>
      </c>
      <c r="P21" s="4">
        <v>43314</v>
      </c>
      <c r="Q21" s="7">
        <v>18.426680000000001</v>
      </c>
      <c r="R21" s="7">
        <v>2.6919200000000001</v>
      </c>
      <c r="S21" s="7">
        <v>15.73476</v>
      </c>
      <c r="T21" s="5">
        <v>159</v>
      </c>
      <c r="U21" s="4">
        <v>43318</v>
      </c>
      <c r="V21" s="5">
        <v>8023330521</v>
      </c>
      <c r="W21" s="6" t="s">
        <v>75</v>
      </c>
      <c r="X21" s="5" t="s">
        <v>30</v>
      </c>
      <c r="Y21" s="6" t="s">
        <v>31</v>
      </c>
      <c r="Z21" s="5" t="s">
        <v>83</v>
      </c>
      <c r="AA21" s="6" t="s">
        <v>82</v>
      </c>
      <c r="AB21" s="7">
        <v>0.18426680000000001</v>
      </c>
      <c r="AD21" s="8"/>
      <c r="AF21" s="8"/>
      <c r="AG21" s="8"/>
    </row>
    <row r="22" spans="1:33" x14ac:dyDescent="0.2">
      <c r="A22" s="12">
        <v>4738</v>
      </c>
      <c r="B22" s="13" t="s">
        <v>29</v>
      </c>
      <c r="C22" s="13">
        <v>43326</v>
      </c>
      <c r="D22" s="5">
        <v>22</v>
      </c>
      <c r="E22" s="6" t="s">
        <v>87</v>
      </c>
      <c r="F22" s="5" t="s">
        <v>119</v>
      </c>
      <c r="G22" s="6" t="s">
        <v>118</v>
      </c>
      <c r="H22" s="5" t="str">
        <f>"000311"</f>
        <v>000311</v>
      </c>
      <c r="I22" s="4">
        <v>41334</v>
      </c>
      <c r="J22" s="5" t="str">
        <f>"100023"</f>
        <v>100023</v>
      </c>
      <c r="K22" s="4">
        <v>42571</v>
      </c>
      <c r="L22" s="5" t="str">
        <f>"000106"</f>
        <v>000106</v>
      </c>
      <c r="M22" s="4">
        <v>42571</v>
      </c>
      <c r="N22" s="5">
        <v>13</v>
      </c>
      <c r="O22" s="5" t="str">
        <f>"004982"</f>
        <v>004982</v>
      </c>
      <c r="P22" s="4">
        <v>43320</v>
      </c>
      <c r="Q22" s="7">
        <v>19.14798</v>
      </c>
      <c r="R22" s="7">
        <v>2.6469999999999998</v>
      </c>
      <c r="S22" s="7">
        <v>16.500979999999998</v>
      </c>
      <c r="T22" s="5">
        <v>170</v>
      </c>
      <c r="U22" s="4">
        <v>43326</v>
      </c>
      <c r="V22" s="5">
        <v>8023330521</v>
      </c>
      <c r="W22" s="6" t="s">
        <v>46</v>
      </c>
      <c r="X22" s="5" t="s">
        <v>68</v>
      </c>
      <c r="Y22" s="6" t="s">
        <v>67</v>
      </c>
      <c r="Z22" s="5" t="s">
        <v>70</v>
      </c>
      <c r="AA22" s="6" t="s">
        <v>69</v>
      </c>
      <c r="AB22" s="7">
        <v>0.19147980000000001</v>
      </c>
      <c r="AD22" s="8"/>
      <c r="AF22" s="8"/>
      <c r="AG22" s="8"/>
    </row>
    <row r="23" spans="1:33" x14ac:dyDescent="0.2">
      <c r="A23" s="12">
        <v>4739</v>
      </c>
      <c r="B23" s="13" t="s">
        <v>29</v>
      </c>
      <c r="C23" s="13">
        <v>43326</v>
      </c>
      <c r="D23" s="5">
        <v>22</v>
      </c>
      <c r="E23" s="6" t="s">
        <v>87</v>
      </c>
      <c r="F23" s="5" t="s">
        <v>117</v>
      </c>
      <c r="G23" s="6" t="s">
        <v>116</v>
      </c>
      <c r="H23" s="5" t="str">
        <f>"000306"</f>
        <v>000306</v>
      </c>
      <c r="I23" s="4">
        <v>41334</v>
      </c>
      <c r="J23" s="5" t="str">
        <f>"100019"</f>
        <v>100019</v>
      </c>
      <c r="K23" s="4">
        <v>42571</v>
      </c>
      <c r="L23" s="5" t="str">
        <f>"000108"</f>
        <v>000108</v>
      </c>
      <c r="M23" s="4">
        <v>42571</v>
      </c>
      <c r="N23" s="5">
        <v>13</v>
      </c>
      <c r="O23" s="5" t="str">
        <f>"004988"</f>
        <v>004988</v>
      </c>
      <c r="P23" s="4">
        <v>43320</v>
      </c>
      <c r="Q23" s="7">
        <v>18.631309999999999</v>
      </c>
      <c r="R23" s="7">
        <v>2.3394400000000002</v>
      </c>
      <c r="S23" s="7">
        <v>16.291869999999999</v>
      </c>
      <c r="T23" s="5">
        <v>170</v>
      </c>
      <c r="U23" s="4">
        <v>43326</v>
      </c>
      <c r="V23" s="5">
        <v>9738780003</v>
      </c>
      <c r="W23" s="6" t="s">
        <v>46</v>
      </c>
      <c r="X23" s="5" t="s">
        <v>68</v>
      </c>
      <c r="Y23" s="6" t="s">
        <v>67</v>
      </c>
      <c r="Z23" s="5" t="s">
        <v>70</v>
      </c>
      <c r="AA23" s="6" t="s">
        <v>69</v>
      </c>
      <c r="AB23" s="7">
        <v>0.18631309999999998</v>
      </c>
      <c r="AD23" s="8"/>
      <c r="AF23" s="8"/>
      <c r="AG23" s="8"/>
    </row>
    <row r="24" spans="1:33" x14ac:dyDescent="0.2">
      <c r="A24" s="12">
        <v>5375</v>
      </c>
      <c r="B24" s="13" t="s">
        <v>37</v>
      </c>
      <c r="C24" s="13">
        <v>43349</v>
      </c>
      <c r="D24" s="5">
        <v>22</v>
      </c>
      <c r="E24" s="6" t="s">
        <v>87</v>
      </c>
      <c r="F24" s="5" t="s">
        <v>115</v>
      </c>
      <c r="G24" s="6" t="s">
        <v>114</v>
      </c>
      <c r="H24" s="5" t="str">
        <f>"000095"</f>
        <v>000095</v>
      </c>
      <c r="I24" s="4">
        <v>43338</v>
      </c>
      <c r="J24" s="5" t="str">
        <f>"000042"</f>
        <v>000042</v>
      </c>
      <c r="K24" s="4">
        <v>43341</v>
      </c>
      <c r="L24" s="5" t="str">
        <f>"000113"</f>
        <v>000113</v>
      </c>
      <c r="M24" s="4">
        <v>43341</v>
      </c>
      <c r="N24" s="5">
        <v>18</v>
      </c>
      <c r="O24" s="5" t="str">
        <f>"005625"</f>
        <v>005625</v>
      </c>
      <c r="P24" s="4">
        <v>43348</v>
      </c>
      <c r="Q24" s="7">
        <v>9.9509399999999992</v>
      </c>
      <c r="R24" s="7">
        <v>0.82618000000000003</v>
      </c>
      <c r="S24" s="7">
        <v>9.1247600000000002</v>
      </c>
      <c r="T24" s="5">
        <v>194</v>
      </c>
      <c r="U24" s="4">
        <v>43349</v>
      </c>
      <c r="V24" s="5">
        <v>8123401100</v>
      </c>
      <c r="W24" s="6" t="s">
        <v>66</v>
      </c>
      <c r="X24" s="5" t="s">
        <v>65</v>
      </c>
      <c r="Y24" s="6" t="s">
        <v>64</v>
      </c>
      <c r="Z24" s="5" t="s">
        <v>83</v>
      </c>
      <c r="AA24" s="6" t="s">
        <v>82</v>
      </c>
      <c r="AB24" s="7">
        <f>Q24/100</f>
        <v>9.9509399999999998E-2</v>
      </c>
      <c r="AD24" s="8"/>
      <c r="AF24" s="8"/>
      <c r="AG24" s="8"/>
    </row>
    <row r="25" spans="1:33" x14ac:dyDescent="0.2">
      <c r="A25" s="12">
        <v>5376</v>
      </c>
      <c r="B25" s="13" t="s">
        <v>37</v>
      </c>
      <c r="C25" s="13">
        <v>43349</v>
      </c>
      <c r="D25" s="5">
        <v>22</v>
      </c>
      <c r="E25" s="6" t="s">
        <v>87</v>
      </c>
      <c r="F25" s="5" t="s">
        <v>113</v>
      </c>
      <c r="G25" s="6" t="s">
        <v>112</v>
      </c>
      <c r="H25" s="5" t="str">
        <f>"000097"</f>
        <v>000097</v>
      </c>
      <c r="I25" s="4">
        <v>43338</v>
      </c>
      <c r="J25" s="5" t="str">
        <f>"000041"</f>
        <v>000041</v>
      </c>
      <c r="K25" s="4">
        <v>43341</v>
      </c>
      <c r="L25" s="5" t="str">
        <f>"000114"</f>
        <v>000114</v>
      </c>
      <c r="M25" s="4">
        <v>43341</v>
      </c>
      <c r="N25" s="5">
        <v>18</v>
      </c>
      <c r="O25" s="5" t="str">
        <f>"005626"</f>
        <v>005626</v>
      </c>
      <c r="P25" s="4">
        <v>43348</v>
      </c>
      <c r="Q25" s="7">
        <v>4.99627</v>
      </c>
      <c r="R25" s="7">
        <v>0.40973999999999999</v>
      </c>
      <c r="S25" s="7">
        <v>4.5865299999999998</v>
      </c>
      <c r="T25" s="5">
        <v>194</v>
      </c>
      <c r="U25" s="4">
        <v>43349</v>
      </c>
      <c r="V25" s="5">
        <v>8123401100</v>
      </c>
      <c r="W25" s="6" t="s">
        <v>66</v>
      </c>
      <c r="X25" s="5" t="s">
        <v>61</v>
      </c>
      <c r="Y25" s="6" t="s">
        <v>60</v>
      </c>
      <c r="Z25" s="5" t="s">
        <v>83</v>
      </c>
      <c r="AA25" s="6" t="s">
        <v>82</v>
      </c>
      <c r="AB25" s="7">
        <f>Q25/100</f>
        <v>4.9962699999999999E-2</v>
      </c>
      <c r="AD25" s="8"/>
      <c r="AF25" s="8"/>
      <c r="AG25" s="8"/>
    </row>
    <row r="26" spans="1:33" x14ac:dyDescent="0.2">
      <c r="A26" s="12">
        <v>5377</v>
      </c>
      <c r="B26" s="13" t="s">
        <v>37</v>
      </c>
      <c r="C26" s="13">
        <v>43349</v>
      </c>
      <c r="D26" s="5">
        <v>22</v>
      </c>
      <c r="E26" s="6" t="s">
        <v>87</v>
      </c>
      <c r="F26" s="5" t="s">
        <v>111</v>
      </c>
      <c r="G26" s="6" t="s">
        <v>110</v>
      </c>
      <c r="H26" s="5" t="str">
        <f>"000096"</f>
        <v>000096</v>
      </c>
      <c r="I26" s="4">
        <v>43338</v>
      </c>
      <c r="J26" s="5" t="str">
        <f>"000040"</f>
        <v>000040</v>
      </c>
      <c r="K26" s="4">
        <v>43341</v>
      </c>
      <c r="L26" s="5" t="str">
        <f>"000115"</f>
        <v>000115</v>
      </c>
      <c r="M26" s="4">
        <v>43341</v>
      </c>
      <c r="N26" s="5">
        <v>18</v>
      </c>
      <c r="O26" s="5" t="str">
        <f>"005627"</f>
        <v>005627</v>
      </c>
      <c r="P26" s="4">
        <v>43348</v>
      </c>
      <c r="Q26" s="7">
        <v>4.9819800000000001</v>
      </c>
      <c r="R26" s="7">
        <v>0.40872000000000003</v>
      </c>
      <c r="S26" s="7">
        <v>4.5732600000000003</v>
      </c>
      <c r="T26" s="5">
        <v>194</v>
      </c>
      <c r="U26" s="4">
        <v>43349</v>
      </c>
      <c r="V26" s="5">
        <v>8123401100</v>
      </c>
      <c r="W26" s="6" t="s">
        <v>66</v>
      </c>
      <c r="X26" s="5" t="s">
        <v>51</v>
      </c>
      <c r="Y26" s="6" t="s">
        <v>52</v>
      </c>
      <c r="Z26" s="5" t="s">
        <v>83</v>
      </c>
      <c r="AA26" s="6" t="s">
        <v>82</v>
      </c>
      <c r="AB26" s="7">
        <f>Q26/100</f>
        <v>4.9819799999999997E-2</v>
      </c>
      <c r="AD26" s="8"/>
      <c r="AF26" s="8"/>
      <c r="AG26" s="8"/>
    </row>
    <row r="27" spans="1:33" x14ac:dyDescent="0.2">
      <c r="A27" s="12">
        <v>5447</v>
      </c>
      <c r="B27" s="13" t="s">
        <v>37</v>
      </c>
      <c r="C27" s="13">
        <v>43357</v>
      </c>
      <c r="D27" s="5">
        <v>22</v>
      </c>
      <c r="E27" s="6" t="s">
        <v>87</v>
      </c>
      <c r="F27" s="5" t="s">
        <v>109</v>
      </c>
      <c r="G27" s="6" t="s">
        <v>108</v>
      </c>
      <c r="H27" s="5" t="str">
        <f>"000066"</f>
        <v>000066</v>
      </c>
      <c r="I27" s="4">
        <v>43069</v>
      </c>
      <c r="J27" s="5" t="str">
        <f>"000015"</f>
        <v>000015</v>
      </c>
      <c r="K27" s="4">
        <v>43069</v>
      </c>
      <c r="L27" s="5" t="str">
        <f>"000063"</f>
        <v>000063</v>
      </c>
      <c r="M27" s="4">
        <v>43071</v>
      </c>
      <c r="N27" s="5">
        <v>18</v>
      </c>
      <c r="O27" s="5" t="str">
        <f>"005691"</f>
        <v>005691</v>
      </c>
      <c r="P27" s="4">
        <v>43350</v>
      </c>
      <c r="Q27" s="7">
        <v>24.962800000000001</v>
      </c>
      <c r="R27" s="7">
        <v>2.5664199999999999</v>
      </c>
      <c r="S27" s="7">
        <v>22.396380000000001</v>
      </c>
      <c r="T27" s="5">
        <v>204</v>
      </c>
      <c r="U27" s="4">
        <v>43357</v>
      </c>
      <c r="V27" s="5">
        <v>8023557744</v>
      </c>
      <c r="W27" s="6" t="s">
        <v>46</v>
      </c>
      <c r="X27" s="5" t="s">
        <v>63</v>
      </c>
      <c r="Y27" s="6" t="s">
        <v>62</v>
      </c>
      <c r="Z27" s="5" t="s">
        <v>83</v>
      </c>
      <c r="AA27" s="6" t="s">
        <v>82</v>
      </c>
      <c r="AB27" s="7">
        <f>Q27/100</f>
        <v>0.24962800000000002</v>
      </c>
      <c r="AD27" s="8"/>
      <c r="AF27" s="8"/>
      <c r="AG27" s="8"/>
    </row>
    <row r="28" spans="1:33" x14ac:dyDescent="0.2">
      <c r="A28" s="12">
        <v>5448</v>
      </c>
      <c r="B28" s="13" t="s">
        <v>37</v>
      </c>
      <c r="C28" s="13">
        <v>43357</v>
      </c>
      <c r="D28" s="5">
        <v>22</v>
      </c>
      <c r="E28" s="6" t="s">
        <v>87</v>
      </c>
      <c r="F28" s="5" t="s">
        <v>107</v>
      </c>
      <c r="G28" s="6" t="s">
        <v>106</v>
      </c>
      <c r="H28" s="5" t="str">
        <f>"000067"</f>
        <v>000067</v>
      </c>
      <c r="I28" s="4">
        <v>43071</v>
      </c>
      <c r="J28" s="5" t="str">
        <f>"000016"</f>
        <v>000016</v>
      </c>
      <c r="K28" s="4">
        <v>43071</v>
      </c>
      <c r="L28" s="5" t="str">
        <f>"000064"</f>
        <v>000064</v>
      </c>
      <c r="M28" s="4">
        <v>43071</v>
      </c>
      <c r="N28" s="5">
        <v>18</v>
      </c>
      <c r="O28" s="5" t="str">
        <f>"005692"</f>
        <v>005692</v>
      </c>
      <c r="P28" s="4">
        <v>43350</v>
      </c>
      <c r="Q28" s="7">
        <v>24.962800000000001</v>
      </c>
      <c r="R28" s="7">
        <v>2.5664199999999999</v>
      </c>
      <c r="S28" s="7">
        <v>22.396380000000001</v>
      </c>
      <c r="T28" s="5">
        <v>204</v>
      </c>
      <c r="U28" s="4">
        <v>43357</v>
      </c>
      <c r="V28" s="5">
        <v>8023330521</v>
      </c>
      <c r="W28" s="6" t="s">
        <v>46</v>
      </c>
      <c r="X28" s="5" t="s">
        <v>63</v>
      </c>
      <c r="Y28" s="6" t="s">
        <v>62</v>
      </c>
      <c r="Z28" s="5" t="s">
        <v>83</v>
      </c>
      <c r="AA28" s="6" t="s">
        <v>82</v>
      </c>
      <c r="AB28" s="7">
        <f>Q28/100</f>
        <v>0.24962800000000002</v>
      </c>
      <c r="AD28" s="8"/>
      <c r="AF28" s="8"/>
      <c r="AG28" s="8"/>
    </row>
    <row r="29" spans="1:33" x14ac:dyDescent="0.2">
      <c r="A29" s="12">
        <v>5449</v>
      </c>
      <c r="B29" s="13" t="s">
        <v>37</v>
      </c>
      <c r="C29" s="13">
        <v>43357</v>
      </c>
      <c r="D29" s="5">
        <v>22</v>
      </c>
      <c r="E29" s="6" t="s">
        <v>87</v>
      </c>
      <c r="F29" s="5" t="s">
        <v>105</v>
      </c>
      <c r="G29" s="6" t="s">
        <v>104</v>
      </c>
      <c r="H29" s="5" t="str">
        <f>"000068"</f>
        <v>000068</v>
      </c>
      <c r="I29" s="4">
        <v>43071</v>
      </c>
      <c r="J29" s="5" t="str">
        <f>"000017"</f>
        <v>000017</v>
      </c>
      <c r="K29" s="4">
        <v>43071</v>
      </c>
      <c r="L29" s="5" t="str">
        <f>"000065"</f>
        <v>000065</v>
      </c>
      <c r="M29" s="4">
        <v>43071</v>
      </c>
      <c r="N29" s="5">
        <v>18</v>
      </c>
      <c r="O29" s="5" t="str">
        <f>"005693"</f>
        <v>005693</v>
      </c>
      <c r="P29" s="4">
        <v>43350</v>
      </c>
      <c r="Q29" s="7">
        <v>24.962800000000001</v>
      </c>
      <c r="R29" s="7">
        <v>2.5660500000000002</v>
      </c>
      <c r="S29" s="7">
        <v>22.396750000000001</v>
      </c>
      <c r="T29" s="5">
        <v>204</v>
      </c>
      <c r="U29" s="4">
        <v>43357</v>
      </c>
      <c r="V29" s="5">
        <v>8023330521</v>
      </c>
      <c r="W29" s="6" t="s">
        <v>46</v>
      </c>
      <c r="X29" s="5" t="s">
        <v>63</v>
      </c>
      <c r="Y29" s="6" t="s">
        <v>62</v>
      </c>
      <c r="Z29" s="5" t="s">
        <v>83</v>
      </c>
      <c r="AA29" s="6" t="s">
        <v>82</v>
      </c>
      <c r="AB29" s="7">
        <f>Q29/100</f>
        <v>0.24962800000000002</v>
      </c>
      <c r="AD29" s="8"/>
      <c r="AF29" s="8"/>
      <c r="AG29" s="8"/>
    </row>
    <row r="30" spans="1:33" x14ac:dyDescent="0.2">
      <c r="A30" s="12">
        <v>6484</v>
      </c>
      <c r="B30" s="13" t="s">
        <v>57</v>
      </c>
      <c r="C30" s="13">
        <v>43389</v>
      </c>
      <c r="D30" s="5">
        <v>22</v>
      </c>
      <c r="E30" s="6" t="s">
        <v>87</v>
      </c>
      <c r="F30" s="5" t="s">
        <v>103</v>
      </c>
      <c r="G30" s="6" t="s">
        <v>102</v>
      </c>
      <c r="H30" s="5" t="str">
        <f>"110011"</f>
        <v>110011</v>
      </c>
      <c r="I30" s="4">
        <v>42891</v>
      </c>
      <c r="J30" s="5" t="str">
        <f>"000025"</f>
        <v>000025</v>
      </c>
      <c r="K30" s="4">
        <v>43101</v>
      </c>
      <c r="L30" s="5" t="str">
        <f>"000088"</f>
        <v>000088</v>
      </c>
      <c r="M30" s="4">
        <v>43101</v>
      </c>
      <c r="N30" s="5">
        <v>17</v>
      </c>
      <c r="O30" s="5" t="str">
        <f>"006581"</f>
        <v>006581</v>
      </c>
      <c r="P30" s="4">
        <v>43383</v>
      </c>
      <c r="Q30" s="7">
        <v>14.80893</v>
      </c>
      <c r="R30" s="7">
        <v>1.1995499999999999</v>
      </c>
      <c r="S30" s="7">
        <v>13.60938</v>
      </c>
      <c r="T30" s="5">
        <v>241</v>
      </c>
      <c r="U30" s="4">
        <v>43389</v>
      </c>
      <c r="V30" s="5">
        <v>8023330521</v>
      </c>
      <c r="W30" s="6" t="s">
        <v>46</v>
      </c>
      <c r="X30" s="5" t="s">
        <v>38</v>
      </c>
      <c r="Y30" s="6" t="s">
        <v>39</v>
      </c>
      <c r="Z30" s="5" t="s">
        <v>83</v>
      </c>
      <c r="AA30" s="6" t="s">
        <v>82</v>
      </c>
      <c r="AB30" s="7">
        <f>Q30/100</f>
        <v>0.14808930000000001</v>
      </c>
      <c r="AD30" s="8"/>
      <c r="AF30" s="8"/>
      <c r="AG30" s="8"/>
    </row>
    <row r="31" spans="1:33" x14ac:dyDescent="0.2">
      <c r="A31" s="12">
        <v>6731</v>
      </c>
      <c r="B31" s="13" t="s">
        <v>57</v>
      </c>
      <c r="C31" s="13">
        <v>43390</v>
      </c>
      <c r="D31" s="5">
        <v>22</v>
      </c>
      <c r="E31" s="6" t="s">
        <v>87</v>
      </c>
      <c r="F31" s="5" t="s">
        <v>101</v>
      </c>
      <c r="G31" s="6" t="s">
        <v>100</v>
      </c>
      <c r="H31" s="5" t="str">
        <f>"000047"</f>
        <v>000047</v>
      </c>
      <c r="I31" s="4">
        <v>43313</v>
      </c>
      <c r="J31" s="5" t="str">
        <f>"000150"</f>
        <v>000150</v>
      </c>
      <c r="K31" s="4">
        <v>43369</v>
      </c>
      <c r="L31" s="5" t="str">
        <f>"000148"</f>
        <v>000148</v>
      </c>
      <c r="M31" s="4">
        <v>43369</v>
      </c>
      <c r="N31" s="5">
        <v>18</v>
      </c>
      <c r="O31" s="5" t="str">
        <f>"006823"</f>
        <v>006823</v>
      </c>
      <c r="P31" s="4">
        <v>43389</v>
      </c>
      <c r="Q31" s="7">
        <v>9.9927600000000005</v>
      </c>
      <c r="R31" s="7">
        <v>1.0595000000000001</v>
      </c>
      <c r="S31" s="7">
        <v>8.9332600000000006</v>
      </c>
      <c r="T31" s="5">
        <v>245</v>
      </c>
      <c r="U31" s="4">
        <v>43390</v>
      </c>
      <c r="V31" s="5">
        <v>9945525730</v>
      </c>
      <c r="W31" s="6" t="s">
        <v>73</v>
      </c>
      <c r="X31" s="5" t="s">
        <v>47</v>
      </c>
      <c r="Y31" s="6" t="s">
        <v>48</v>
      </c>
      <c r="Z31" s="5" t="s">
        <v>72</v>
      </c>
      <c r="AA31" s="6" t="s">
        <v>71</v>
      </c>
      <c r="AB31" s="7">
        <f>Q31/100</f>
        <v>9.9927600000000005E-2</v>
      </c>
      <c r="AD31" s="8"/>
      <c r="AF31" s="8"/>
      <c r="AG31" s="8"/>
    </row>
    <row r="32" spans="1:33" x14ac:dyDescent="0.2">
      <c r="A32" s="12">
        <v>7047</v>
      </c>
      <c r="B32" s="13" t="s">
        <v>57</v>
      </c>
      <c r="C32" s="13">
        <v>43404</v>
      </c>
      <c r="D32" s="5">
        <v>22</v>
      </c>
      <c r="E32" s="6" t="s">
        <v>87</v>
      </c>
      <c r="F32" s="5" t="s">
        <v>99</v>
      </c>
      <c r="G32" s="6" t="s">
        <v>98</v>
      </c>
      <c r="H32" s="5" t="str">
        <f>"000015"</f>
        <v>000015</v>
      </c>
      <c r="I32" s="4">
        <v>43243</v>
      </c>
      <c r="J32" s="5" t="str">
        <f>"000012"</f>
        <v>000012</v>
      </c>
      <c r="K32" s="4">
        <v>43243</v>
      </c>
      <c r="L32" s="5" t="str">
        <f>"000022"</f>
        <v>000022</v>
      </c>
      <c r="M32" s="4">
        <v>43243</v>
      </c>
      <c r="N32" s="5">
        <v>18</v>
      </c>
      <c r="O32" s="5" t="str">
        <f>"007075"</f>
        <v>007075</v>
      </c>
      <c r="P32" s="4">
        <v>43400</v>
      </c>
      <c r="Q32" s="7">
        <v>15.383979999999999</v>
      </c>
      <c r="R32" s="7">
        <v>1.31589</v>
      </c>
      <c r="S32" s="7">
        <v>14.06809</v>
      </c>
      <c r="T32" s="5">
        <v>260</v>
      </c>
      <c r="U32" s="4">
        <v>43404</v>
      </c>
      <c r="V32" s="5">
        <v>8023330521</v>
      </c>
      <c r="W32" s="6" t="s">
        <v>46</v>
      </c>
      <c r="X32" s="5" t="s">
        <v>56</v>
      </c>
      <c r="Y32" s="6" t="s">
        <v>55</v>
      </c>
      <c r="Z32" s="5" t="s">
        <v>83</v>
      </c>
      <c r="AA32" s="6" t="s">
        <v>82</v>
      </c>
      <c r="AB32" s="7">
        <f>Q32/100</f>
        <v>0.1538398</v>
      </c>
      <c r="AD32" s="8"/>
      <c r="AF32" s="8"/>
      <c r="AG32" s="8"/>
    </row>
    <row r="33" spans="1:33" x14ac:dyDescent="0.2">
      <c r="A33" s="12">
        <v>7144</v>
      </c>
      <c r="B33" s="13" t="s">
        <v>53</v>
      </c>
      <c r="C33" s="13">
        <v>43418</v>
      </c>
      <c r="D33" s="5">
        <v>22</v>
      </c>
      <c r="E33" s="6" t="s">
        <v>87</v>
      </c>
      <c r="F33" s="5" t="s">
        <v>97</v>
      </c>
      <c r="G33" s="6" t="s">
        <v>96</v>
      </c>
      <c r="H33" s="5" t="str">
        <f>"000071"</f>
        <v>000071</v>
      </c>
      <c r="I33" s="4">
        <v>42916</v>
      </c>
      <c r="J33" s="5" t="str">
        <f>"000026"</f>
        <v>000026</v>
      </c>
      <c r="K33" s="4">
        <v>43101</v>
      </c>
      <c r="L33" s="5" t="str">
        <f>"000087"</f>
        <v>000087</v>
      </c>
      <c r="M33" s="4">
        <v>43101</v>
      </c>
      <c r="N33" s="5">
        <v>17</v>
      </c>
      <c r="O33" s="5" t="str">
        <f>"007181"</f>
        <v>007181</v>
      </c>
      <c r="P33" s="4">
        <v>43404</v>
      </c>
      <c r="Q33" s="7">
        <v>19.65249</v>
      </c>
      <c r="R33" s="7">
        <v>1.59535</v>
      </c>
      <c r="S33" s="7">
        <v>18.05714</v>
      </c>
      <c r="T33" s="5">
        <v>261</v>
      </c>
      <c r="U33" s="4">
        <v>43418</v>
      </c>
      <c r="V33" s="5">
        <v>8023330521</v>
      </c>
      <c r="W33" s="6" t="s">
        <v>46</v>
      </c>
      <c r="X33" s="5" t="s">
        <v>30</v>
      </c>
      <c r="Y33" s="6" t="s">
        <v>31</v>
      </c>
      <c r="Z33" s="5" t="s">
        <v>83</v>
      </c>
      <c r="AA33" s="6" t="s">
        <v>82</v>
      </c>
      <c r="AB33" s="7">
        <f>Q33/100</f>
        <v>0.1965249</v>
      </c>
      <c r="AD33" s="8"/>
      <c r="AF33" s="8"/>
      <c r="AG33" s="8"/>
    </row>
    <row r="34" spans="1:33" x14ac:dyDescent="0.2">
      <c r="A34" s="12">
        <v>7196</v>
      </c>
      <c r="B34" s="13" t="s">
        <v>53</v>
      </c>
      <c r="C34" s="13">
        <v>43420</v>
      </c>
      <c r="D34" s="5">
        <v>22</v>
      </c>
      <c r="E34" s="6" t="s">
        <v>87</v>
      </c>
      <c r="F34" s="5" t="s">
        <v>95</v>
      </c>
      <c r="G34" s="6" t="s">
        <v>94</v>
      </c>
      <c r="H34" s="5" t="str">
        <f>"000055"</f>
        <v>000055</v>
      </c>
      <c r="I34" s="4">
        <v>42853</v>
      </c>
      <c r="J34" s="5" t="str">
        <f>"000071"</f>
        <v>000071</v>
      </c>
      <c r="K34" s="4">
        <v>42758</v>
      </c>
      <c r="L34" s="5" t="str">
        <f>"000009"</f>
        <v>000009</v>
      </c>
      <c r="M34" s="4">
        <v>42853</v>
      </c>
      <c r="N34" s="5">
        <v>16</v>
      </c>
      <c r="O34" s="5" t="str">
        <f>"007275"</f>
        <v>007275</v>
      </c>
      <c r="P34" s="4">
        <v>43407</v>
      </c>
      <c r="Q34" s="7">
        <v>7.1037999999999997</v>
      </c>
      <c r="R34" s="7">
        <v>0.57296000000000002</v>
      </c>
      <c r="S34" s="7">
        <v>6.5308400000000004</v>
      </c>
      <c r="T34" s="5">
        <v>266</v>
      </c>
      <c r="U34" s="4">
        <v>43420</v>
      </c>
      <c r="V34" s="5">
        <v>9845659596</v>
      </c>
      <c r="W34" s="6" t="s">
        <v>93</v>
      </c>
      <c r="X34" s="5" t="s">
        <v>30</v>
      </c>
      <c r="Y34" s="6" t="s">
        <v>31</v>
      </c>
      <c r="Z34" s="5" t="s">
        <v>83</v>
      </c>
      <c r="AA34" s="6" t="s">
        <v>82</v>
      </c>
      <c r="AB34" s="7">
        <f>Q34/100</f>
        <v>7.103799999999999E-2</v>
      </c>
      <c r="AD34" s="8"/>
      <c r="AF34" s="8"/>
      <c r="AG34" s="8"/>
    </row>
    <row r="35" spans="1:33" x14ac:dyDescent="0.2">
      <c r="A35" s="12">
        <v>7197</v>
      </c>
      <c r="B35" s="13" t="s">
        <v>53</v>
      </c>
      <c r="C35" s="13">
        <v>43420</v>
      </c>
      <c r="D35" s="5">
        <v>22</v>
      </c>
      <c r="E35" s="6" t="s">
        <v>87</v>
      </c>
      <c r="F35" s="5" t="s">
        <v>92</v>
      </c>
      <c r="G35" s="6" t="s">
        <v>91</v>
      </c>
      <c r="H35" s="5" t="str">
        <f>"000006"</f>
        <v>000006</v>
      </c>
      <c r="I35" s="4">
        <v>42835</v>
      </c>
      <c r="J35" s="5" t="str">
        <f>"000005"</f>
        <v>000005</v>
      </c>
      <c r="K35" s="4">
        <v>42870</v>
      </c>
      <c r="L35" s="5" t="str">
        <f>"000035"</f>
        <v>000035</v>
      </c>
      <c r="M35" s="4">
        <v>42886</v>
      </c>
      <c r="N35" s="5">
        <v>17</v>
      </c>
      <c r="O35" s="5" t="str">
        <f>"007285"</f>
        <v>007285</v>
      </c>
      <c r="P35" s="4">
        <v>43407</v>
      </c>
      <c r="Q35" s="7">
        <v>5.4076700000000004</v>
      </c>
      <c r="R35" s="7">
        <v>0.46328999999999998</v>
      </c>
      <c r="S35" s="7">
        <v>4.9443799999999998</v>
      </c>
      <c r="T35" s="5">
        <v>266</v>
      </c>
      <c r="U35" s="4">
        <v>43420</v>
      </c>
      <c r="V35" s="5">
        <v>9738479947</v>
      </c>
      <c r="W35" s="6" t="s">
        <v>90</v>
      </c>
      <c r="X35" s="5" t="s">
        <v>30</v>
      </c>
      <c r="Y35" s="6" t="s">
        <v>31</v>
      </c>
      <c r="Z35" s="5" t="s">
        <v>83</v>
      </c>
      <c r="AA35" s="6" t="s">
        <v>82</v>
      </c>
      <c r="AB35" s="7">
        <f>Q35/100</f>
        <v>5.4076700000000005E-2</v>
      </c>
      <c r="AD35" s="8"/>
      <c r="AF35" s="8"/>
      <c r="AG35" s="8"/>
    </row>
    <row r="36" spans="1:33" x14ac:dyDescent="0.2">
      <c r="A36" s="12">
        <v>7470</v>
      </c>
      <c r="B36" s="13" t="s">
        <v>54</v>
      </c>
      <c r="C36" s="13">
        <v>43437</v>
      </c>
      <c r="D36" s="5">
        <v>22</v>
      </c>
      <c r="E36" s="6" t="s">
        <v>87</v>
      </c>
      <c r="F36" s="5" t="s">
        <v>89</v>
      </c>
      <c r="G36" s="6" t="s">
        <v>88</v>
      </c>
      <c r="H36" s="5" t="str">
        <f>"000126"</f>
        <v>000126</v>
      </c>
      <c r="I36" s="4">
        <v>43148</v>
      </c>
      <c r="J36" s="5" t="str">
        <f>"000056"</f>
        <v>000056</v>
      </c>
      <c r="K36" s="4">
        <v>43153</v>
      </c>
      <c r="L36" s="5" t="str">
        <f>"000133"</f>
        <v>000133</v>
      </c>
      <c r="M36" s="4">
        <v>43158</v>
      </c>
      <c r="N36" s="5">
        <v>18</v>
      </c>
      <c r="O36" s="5" t="str">
        <f>"007510"</f>
        <v>007510</v>
      </c>
      <c r="P36" s="4">
        <v>43426</v>
      </c>
      <c r="Q36" s="7">
        <v>14.8169</v>
      </c>
      <c r="R36" s="7">
        <v>1.2648999999999999</v>
      </c>
      <c r="S36" s="7">
        <v>13.552</v>
      </c>
      <c r="T36" s="5">
        <v>280</v>
      </c>
      <c r="U36" s="4">
        <v>43437</v>
      </c>
      <c r="V36" s="5">
        <v>8023330521</v>
      </c>
      <c r="W36" s="6" t="s">
        <v>46</v>
      </c>
      <c r="X36" s="5" t="s">
        <v>38</v>
      </c>
      <c r="Y36" s="6" t="s">
        <v>39</v>
      </c>
      <c r="Z36" s="5" t="s">
        <v>83</v>
      </c>
      <c r="AA36" s="6" t="s">
        <v>82</v>
      </c>
      <c r="AB36" s="7">
        <f>Q36/100</f>
        <v>0.148169</v>
      </c>
      <c r="AD36" s="8"/>
      <c r="AF36" s="8"/>
      <c r="AG36" s="8"/>
    </row>
    <row r="37" spans="1:33" x14ac:dyDescent="0.2">
      <c r="A37" s="12">
        <v>7697</v>
      </c>
      <c r="B37" s="13" t="s">
        <v>54</v>
      </c>
      <c r="C37" s="13">
        <v>43448</v>
      </c>
      <c r="D37" s="5">
        <v>22</v>
      </c>
      <c r="E37" s="6" t="s">
        <v>87</v>
      </c>
      <c r="F37" s="5" t="s">
        <v>86</v>
      </c>
      <c r="G37" s="6" t="s">
        <v>85</v>
      </c>
      <c r="H37" s="5" t="str">
        <f>"000014"</f>
        <v>000014</v>
      </c>
      <c r="I37" s="4">
        <v>42122</v>
      </c>
      <c r="J37" s="5" t="str">
        <f>"000041"</f>
        <v>000041</v>
      </c>
      <c r="K37" s="4">
        <v>42628</v>
      </c>
      <c r="L37" s="5" t="str">
        <f>"000471"</f>
        <v>000471</v>
      </c>
      <c r="M37" s="4">
        <v>42825</v>
      </c>
      <c r="N37" s="5">
        <v>15</v>
      </c>
      <c r="O37" s="5" t="str">
        <f>"007842"</f>
        <v>007842</v>
      </c>
      <c r="P37" s="4">
        <v>43444</v>
      </c>
      <c r="Q37" s="7">
        <v>9.6838999999999995</v>
      </c>
      <c r="R37" s="7">
        <v>0.59387000000000001</v>
      </c>
      <c r="S37" s="7">
        <v>9.0900300000000005</v>
      </c>
      <c r="T37" s="5">
        <v>291</v>
      </c>
      <c r="U37" s="4">
        <v>43448</v>
      </c>
      <c r="V37" s="5">
        <v>8023330521</v>
      </c>
      <c r="W37" s="6" t="s">
        <v>84</v>
      </c>
      <c r="X37" s="5" t="s">
        <v>30</v>
      </c>
      <c r="Y37" s="6" t="s">
        <v>31</v>
      </c>
      <c r="Z37" s="5" t="s">
        <v>83</v>
      </c>
      <c r="AA37" s="6" t="s">
        <v>82</v>
      </c>
      <c r="AB37" s="7">
        <f>Q37/100</f>
        <v>9.6838999999999995E-2</v>
      </c>
      <c r="AD37" s="8"/>
      <c r="AF37" s="8"/>
      <c r="AG3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2019-01-14T10:20:57Z</dcterms:modified>
</cp:coreProperties>
</file>