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</calcChain>
</file>

<file path=xl/sharedStrings.xml><?xml version="1.0" encoding="utf-8"?>
<sst xmlns="http://schemas.openxmlformats.org/spreadsheetml/2006/main" count="406" uniqueCount="169">
  <si>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</si>
  <si>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</si>
  <si>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</si>
  <si>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</si>
  <si>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</si>
  <si>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</si>
  <si>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</si>
  <si>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</si>
  <si>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</si>
  <si>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</si>
  <si>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</si>
  <si>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</si>
  <si>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</si>
  <si>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</si>
  <si>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</si>
  <si>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</si>
  <si>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</si>
  <si>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</si>
  <si>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</si>
  <si>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</si>
  <si>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</si>
  <si>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</si>
  <si>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</si>
  <si>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</si>
  <si>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</si>
  <si>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</si>
  <si>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</si>
  <si>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</si>
  <si>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</si>
  <si>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</si>
  <si>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</si>
  <si>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</si>
  <si>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</si>
  <si>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</si>
  <si>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</si>
  <si>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</si>
  <si>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</si>
  <si>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</si>
  <si>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P3111</t>
  </si>
  <si>
    <t>State Finance Commission Untied Grant Works</t>
  </si>
  <si>
    <t>P3293</t>
  </si>
  <si>
    <t>14th Finance Commission Works - Drinking Water</t>
  </si>
  <si>
    <t>P3290</t>
  </si>
  <si>
    <t>14th Finance Commission Works - Providing Street Lights and Maintenance</t>
  </si>
  <si>
    <t>P3296</t>
  </si>
  <si>
    <t>14th Finance Commission Works - Road and Footpath Maintenance</t>
  </si>
  <si>
    <t>P3291</t>
  </si>
  <si>
    <t>14th Fin  -Maintenance of Cremotorium, Burial Grounds</t>
  </si>
  <si>
    <t>Technical Maneger KRIDL</t>
  </si>
  <si>
    <t>18per - Works (Bhagyajyothi, Sooru / Neeru Yojane and General) (54 Lakhs / New Wards)</t>
  </si>
  <si>
    <t>P1878</t>
  </si>
  <si>
    <t>Works sanctioned by Hon Mayor</t>
  </si>
  <si>
    <t>P0190</t>
  </si>
  <si>
    <t>14th Finance Commission Works - Community Property Maintenance (including Parks)</t>
  </si>
  <si>
    <t>P3292</t>
  </si>
  <si>
    <t>14th Finance Commission Works - SWM Works</t>
  </si>
  <si>
    <t>P3298</t>
  </si>
  <si>
    <t>14th Finance Commission Grants - SWD Works</t>
  </si>
  <si>
    <t>P3297</t>
  </si>
  <si>
    <t>M/s KRIDL</t>
  </si>
  <si>
    <t>Development works for Bangalore City</t>
  </si>
  <si>
    <t>P2434</t>
  </si>
  <si>
    <t xml:space="preserve"> Assistant Executive Engineer Electrical East Zone</t>
  </si>
  <si>
    <t>ddo089</t>
  </si>
  <si>
    <t>SHAH ELECTRICALS</t>
  </si>
  <si>
    <t xml:space="preserve"> Assistant Executive Engineer H B R Layout East Zone</t>
  </si>
  <si>
    <t>ddo082</t>
  </si>
  <si>
    <t xml:space="preserve">Technical Manager KRIDL </t>
  </si>
  <si>
    <t>S.Balakrishnareddy,</t>
  </si>
  <si>
    <t>The Technical Manager-01, KRIDL,</t>
  </si>
  <si>
    <t xml:space="preserve">G.C.S.Construction,(Prop G.Chandra), </t>
  </si>
  <si>
    <t xml:space="preserve">The Technical Manager-01, KRIDL, </t>
  </si>
  <si>
    <t>The Technical Manager-01,  KRIDL,</t>
  </si>
  <si>
    <t>The Technical Manager-01,</t>
  </si>
  <si>
    <t xml:space="preserve"> Assistant Executive Engineer Maruthysena Nagar East Zone</t>
  </si>
  <si>
    <t>ddo081</t>
  </si>
  <si>
    <t>The Technical Manager-01 (KRIDL)</t>
  </si>
  <si>
    <t>The Technical Manager-01</t>
  </si>
  <si>
    <t>Technical Manager KRIDL</t>
  </si>
  <si>
    <t>POT HOLES AND CONCRETE PATCHES IN WARD NO 30</t>
  </si>
  <si>
    <t>030-16-000018</t>
  </si>
  <si>
    <t>Kadugondana Halli</t>
  </si>
  <si>
    <t>Providing LED street light and fittings in area at Kadugondanahalli  in ward no 30 ( Pillanna garden 3rd stage)</t>
  </si>
  <si>
    <t>030-17-000007</t>
  </si>
  <si>
    <t>Supply and fixing of LED Street light and Timer boxes to Kadugondanahalli ward no 30</t>
  </si>
  <si>
    <t>030-16-000034</t>
  </si>
  <si>
    <t>Providing LED Street light and fittings in areas at Kadugondanhalli in ward no 30</t>
  </si>
  <si>
    <t>030-17-000006</t>
  </si>
  <si>
    <t>IMPROVEMENTS TO ROADS AND DRAINS IN AK COLONY VINOBHA NAGAR IN WARD NO 30</t>
  </si>
  <si>
    <t>030-18-000024</t>
  </si>
  <si>
    <t>IMPROVEMENTS TO ROADS AND DRAINS IN KG HALLI SURROUNDING AREA IN WARD NO 30</t>
  </si>
  <si>
    <t>030-18-000026</t>
  </si>
  <si>
    <t>Development and improvements to CC roads and drains near Mecca Masidi in ward no 30</t>
  </si>
  <si>
    <t>030-17-000002</t>
  </si>
  <si>
    <t>Development and improvements to CC roads and drains in Venkateshpuram main road and cross roads in ward no 30</t>
  </si>
  <si>
    <t>030-17-000005</t>
  </si>
  <si>
    <t>Development and improvements to CC roads and drains in Kadugondanahalli village roads in ward no 30</t>
  </si>
  <si>
    <t>030-17-000003</t>
  </si>
  <si>
    <t>Development and improvements to CC roads and drains in Bharath Matha layout near Autoshed roads in ward no 30</t>
  </si>
  <si>
    <t>030-17-000004</t>
  </si>
  <si>
    <t>The Technical MAnager-01,</t>
  </si>
  <si>
    <t>Development and improvements to CC roads and drains in Bharath Matha layout in ward no 30</t>
  </si>
  <si>
    <t>030-17-000001</t>
  </si>
  <si>
    <t>Annual Street light maintenance at ward no 30 and 49 Package-E11</t>
  </si>
  <si>
    <t>314-12-000011</t>
  </si>
  <si>
    <t>Providing and Maintenance of street lights in ward no 30 K G Halli</t>
  </si>
  <si>
    <t>030-18-000022</t>
  </si>
  <si>
    <t>M/s.Shah Electricals</t>
  </si>
  <si>
    <t>Operation and Maintenance of street lights at Kadugondanahalli and lingaraj pura area ward nos 30 and 49 Package E20 for one year.</t>
  </si>
  <si>
    <t>030-16-000001</t>
  </si>
  <si>
    <t>Soild waste management in ward no 30</t>
  </si>
  <si>
    <t>030-18-000027</t>
  </si>
  <si>
    <t>Maintenance of Burial Ground in ward no 30</t>
  </si>
  <si>
    <t>030-18-000006</t>
  </si>
  <si>
    <t>Maintenance of Community Property in ward no 30</t>
  </si>
  <si>
    <t>030-18-000007</t>
  </si>
  <si>
    <t>Improvements to roads and drains at Pillanna Garden in ward no 30</t>
  </si>
  <si>
    <t>030-18-000011</t>
  </si>
  <si>
    <t>IMPROVEMENTS TO ROADS AND DRAINS IN B.M.LAYOUT SURROUNDINGS AREA IN WARD NO 30</t>
  </si>
  <si>
    <t>030-18-000025</t>
  </si>
  <si>
    <t>The Technical Managet Est-01</t>
  </si>
  <si>
    <t>Providing ashphalt to Main roads of Pillanna garden in ward no 30</t>
  </si>
  <si>
    <t>030-14-000022</t>
  </si>
  <si>
    <t>K.Venkataraju</t>
  </si>
  <si>
    <t>IMPROVEMENTS TO ROADS AND DRAIN OF PILLANNA GARDEN IN WARD NO 30.</t>
  </si>
  <si>
    <t>030-16-000004</t>
  </si>
  <si>
    <t>Desilting of storm water drain in ward no 30</t>
  </si>
  <si>
    <t>030-18-000012</t>
  </si>
  <si>
    <t>The Technical MAnager-01, KRIDL, East Zone</t>
  </si>
  <si>
    <t>Providing Drinking water works in ward no 30</t>
  </si>
  <si>
    <t>030-18-000008</t>
  </si>
  <si>
    <t>Improvements to roads and drains at BM Layout and Surrounding area in ward no 30</t>
  </si>
  <si>
    <t>030-18-000020</t>
  </si>
  <si>
    <t>Improvements to roads and drains at Telegraphic street and Surrounding area in ward no 30</t>
  </si>
  <si>
    <t>030-18-000016</t>
  </si>
  <si>
    <t>Improvements to roads and drains at Venkateshpura near Rama Temple road in ward no 30</t>
  </si>
  <si>
    <t>030-18-000015</t>
  </si>
  <si>
    <t>Improvements to roads and drains at Vinobhanagara and Surrounding area in ward no 30</t>
  </si>
  <si>
    <t>030-18-000019</t>
  </si>
  <si>
    <t>Improvements to roads and drains at K.G.Halli and Surrounding area in ward no 30</t>
  </si>
  <si>
    <t>030-18-000018</t>
  </si>
  <si>
    <t>Improvements to drain in 12th cross of Pillanna Garden 3rd stage in ward no 30</t>
  </si>
  <si>
    <t>030-18-000014</t>
  </si>
  <si>
    <t>Providing Cement concrete roads in Narasimhaiah layout of Kadugondanahalli in ward no 30</t>
  </si>
  <si>
    <t>030-16-000035</t>
  </si>
  <si>
    <t>Mahadevaiah. B.R.</t>
  </si>
  <si>
    <t>IMPROVEMENTS DRAINS AND CULVERT TO SONNAPPA BLOCK MAIN ROAD IN WARD NO 30.</t>
  </si>
  <si>
    <t>030-16-000003</t>
  </si>
  <si>
    <t>The Technical Manager-01  (KRIDL)</t>
  </si>
  <si>
    <t>Providing Concriting of roads near Mecca Masjid in Kadugondanahalli ward no 30</t>
  </si>
  <si>
    <t>030-16-000036</t>
  </si>
  <si>
    <t>Providing Concriting of roads in Kadugondanahalli ward no 30</t>
  </si>
  <si>
    <t>030-16-000037</t>
  </si>
  <si>
    <t>N.Hemachandra Raju,</t>
  </si>
  <si>
    <t>DESILTING OF DRAINS AND REMOVING OF DEBRIS AT LAKSHMIPATHI BADAVANE IN AK COLONY IN WARD NO 30</t>
  </si>
  <si>
    <t>030-16-000038</t>
  </si>
  <si>
    <t>N.Hemachandraraju,</t>
  </si>
  <si>
    <t>DESILTING OF DRAINS AND REMOVING OF DEBRIS AT BM LAYOUT TO RAILWAY LINE IN WARD NO 30</t>
  </si>
  <si>
    <t>030-16-000039</t>
  </si>
  <si>
    <t>DESILTING OF DRAINS AND REMOVING OF DEBRIS AT VENKATESHPURAM IN WARD NO 30</t>
  </si>
  <si>
    <t>030-16-000041</t>
  </si>
  <si>
    <t>DESILTING OF DRAINS AND REMOVING OF DEBRIS AT PILLANNA GARDEN IN WARD NO 30</t>
  </si>
  <si>
    <t>030-16-000043</t>
  </si>
  <si>
    <t>DESILTING OF DRAINS AND REMOVING OF DEBRIS AT VINOBHA NAGAR IN WARD NO 30</t>
  </si>
  <si>
    <t>030-16-000042</t>
  </si>
  <si>
    <t>Repairs to BBMP Building in Ward no.30 K.G.Halli</t>
  </si>
  <si>
    <t>030-17-000020</t>
  </si>
  <si>
    <t>IMPROVEMENTS OF DRAIN AND CONSTRUCTION OF CULVERTS NEAR DIALYSIS CENTER IN WARD NO 30</t>
  </si>
  <si>
    <t>030-16-000040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</si>
</sst>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workbookViewId="0">
      <selection activeCell="A2" sqref="A2:XFD4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605</v>
      </c>
      <c r="B2" s="13" t="s">
        <v>28</v>
      </c>
      <c r="C2" s="13">
        <v>43214</v>
      </c>
      <c r="D2" s="5">
        <v>30</v>
      </c>
      <c r="E2" s="6" t="s">
        <v>81</v>
      </c>
      <c r="F2" s="5" t="s">
        <v>168</v>
      </c>
      <c r="G2" s="6" t="s">
        <v>167</v>
      </c>
      <c r="H2" s="5" t="str">
        <f>"000089"</f>
        <v>000089</v>
      </c>
      <c r="I2" s="4">
        <v>42564</v>
      </c>
      <c r="J2" s="5" t="str">
        <f>"000023"</f>
        <v>000023</v>
      </c>
      <c r="K2" s="4">
        <v>42581</v>
      </c>
      <c r="L2" s="5" t="str">
        <f>"000150"</f>
        <v>000150</v>
      </c>
      <c r="M2" s="4">
        <v>42581</v>
      </c>
      <c r="N2" s="5">
        <v>16</v>
      </c>
      <c r="O2" s="5" t="str">
        <f>"000580"</f>
        <v>000580</v>
      </c>
      <c r="P2" s="4">
        <v>43203</v>
      </c>
      <c r="Q2" s="7">
        <v>1.94879</v>
      </c>
      <c r="R2" s="7">
        <v>0.14499999999999999</v>
      </c>
      <c r="S2" s="7">
        <v>1.80379</v>
      </c>
      <c r="T2" s="5">
        <v>23</v>
      </c>
      <c r="U2" s="4">
        <v>43214</v>
      </c>
      <c r="V2" s="5">
        <v>8310763139</v>
      </c>
      <c r="W2" s="6" t="s">
        <v>68</v>
      </c>
      <c r="X2" s="5" t="s">
        <v>30</v>
      </c>
      <c r="Y2" s="6" t="s">
        <v>31</v>
      </c>
      <c r="Z2" s="5" t="s">
        <v>66</v>
      </c>
      <c r="AA2" s="6" t="s">
        <v>65</v>
      </c>
      <c r="AB2" s="7">
        <v>1.9487899999999999E-2</v>
      </c>
      <c r="AD2" s="8"/>
      <c r="AF2" s="8"/>
      <c r="AG2" s="8"/>
    </row>
    <row r="3" spans="1:33" x14ac:dyDescent="0.2">
      <c r="A3" s="12">
        <v>808</v>
      </c>
      <c r="B3" s="13" t="s">
        <v>36</v>
      </c>
      <c r="C3" s="13">
        <v>43225</v>
      </c>
      <c r="D3" s="5">
        <v>30</v>
      </c>
      <c r="E3" s="6" t="s">
        <v>81</v>
      </c>
      <c r="F3" s="5" t="s">
        <v>166</v>
      </c>
      <c r="G3" s="6" t="s">
        <v>165</v>
      </c>
      <c r="H3" s="5" t="str">
        <f>"000178"</f>
        <v>000178</v>
      </c>
      <c r="I3" s="4">
        <v>42760</v>
      </c>
      <c r="J3" s="5" t="str">
        <f>"000147"</f>
        <v>000147</v>
      </c>
      <c r="K3" s="4">
        <v>42824</v>
      </c>
      <c r="L3" s="5" t="str">
        <f>"000541"</f>
        <v>000541</v>
      </c>
      <c r="M3" s="4">
        <v>42825</v>
      </c>
      <c r="N3" s="5">
        <v>17</v>
      </c>
      <c r="O3" s="5" t="str">
        <f>"001025"</f>
        <v>001025</v>
      </c>
      <c r="P3" s="4">
        <v>43223</v>
      </c>
      <c r="Q3" s="7">
        <v>9.1602899999999998</v>
      </c>
      <c r="R3" s="7">
        <v>0.68167</v>
      </c>
      <c r="S3" s="7">
        <v>8.4786199999999994</v>
      </c>
      <c r="T3" s="5">
        <v>38</v>
      </c>
      <c r="U3" s="4">
        <v>43225</v>
      </c>
      <c r="V3" s="5">
        <v>123456789</v>
      </c>
      <c r="W3" s="6" t="s">
        <v>70</v>
      </c>
      <c r="X3" s="5" t="s">
        <v>30</v>
      </c>
      <c r="Y3" s="6" t="s">
        <v>31</v>
      </c>
      <c r="Z3" s="5" t="s">
        <v>66</v>
      </c>
      <c r="AA3" s="6" t="s">
        <v>65</v>
      </c>
      <c r="AB3" s="7">
        <v>9.1602900000000001E-2</v>
      </c>
      <c r="AD3" s="8"/>
      <c r="AF3" s="8"/>
      <c r="AG3" s="8"/>
    </row>
    <row r="4" spans="1:33" x14ac:dyDescent="0.2">
      <c r="A4" s="12">
        <v>1753</v>
      </c>
      <c r="B4" s="13" t="s">
        <v>35</v>
      </c>
      <c r="C4" s="13">
        <v>43257</v>
      </c>
      <c r="D4" s="5">
        <v>30</v>
      </c>
      <c r="E4" s="6" t="s">
        <v>81</v>
      </c>
      <c r="F4" s="5" t="s">
        <v>164</v>
      </c>
      <c r="G4" s="6" t="s">
        <v>163</v>
      </c>
      <c r="H4" s="5" t="str">
        <f>"000119"</f>
        <v>000119</v>
      </c>
      <c r="I4" s="4">
        <v>42576</v>
      </c>
      <c r="J4" s="5" t="str">
        <f>"000039"</f>
        <v>000039</v>
      </c>
      <c r="K4" s="4">
        <v>42632</v>
      </c>
      <c r="L4" s="5" t="str">
        <f>"000239"</f>
        <v>000239</v>
      </c>
      <c r="M4" s="4">
        <v>42632</v>
      </c>
      <c r="N4" s="5">
        <v>16</v>
      </c>
      <c r="O4" s="5" t="str">
        <f>"002181"</f>
        <v>002181</v>
      </c>
      <c r="P4" s="4">
        <v>43255</v>
      </c>
      <c r="Q4" s="7">
        <v>0.98560000000000003</v>
      </c>
      <c r="R4" s="7">
        <v>6.4000000000000001E-2</v>
      </c>
      <c r="S4" s="7">
        <v>0.92159999999999997</v>
      </c>
      <c r="T4" s="5">
        <v>71</v>
      </c>
      <c r="U4" s="4">
        <v>43257</v>
      </c>
      <c r="V4" s="5">
        <v>9964929025</v>
      </c>
      <c r="W4" s="6" t="s">
        <v>156</v>
      </c>
      <c r="X4" s="5" t="s">
        <v>30</v>
      </c>
      <c r="Y4" s="6" t="s">
        <v>31</v>
      </c>
      <c r="Z4" s="5" t="s">
        <v>66</v>
      </c>
      <c r="AA4" s="6" t="s">
        <v>65</v>
      </c>
      <c r="AB4" s="7">
        <v>9.8560000000000002E-3</v>
      </c>
      <c r="AD4" s="8"/>
      <c r="AF4" s="8"/>
      <c r="AG4" s="8"/>
    </row>
    <row r="5" spans="1:33" x14ac:dyDescent="0.2">
      <c r="A5" s="12">
        <v>1754</v>
      </c>
      <c r="B5" s="13" t="s">
        <v>35</v>
      </c>
      <c r="C5" s="13">
        <v>43257</v>
      </c>
      <c r="D5" s="5">
        <v>30</v>
      </c>
      <c r="E5" s="6" t="s">
        <v>81</v>
      </c>
      <c r="F5" s="5" t="s">
        <v>162</v>
      </c>
      <c r="G5" s="6" t="s">
        <v>161</v>
      </c>
      <c r="H5" s="5" t="str">
        <f>"000120"</f>
        <v>000120</v>
      </c>
      <c r="I5" s="4">
        <v>42576</v>
      </c>
      <c r="J5" s="5" t="str">
        <f>"000036"</f>
        <v>000036</v>
      </c>
      <c r="K5" s="4">
        <v>42632</v>
      </c>
      <c r="L5" s="5" t="str">
        <f>"000240"</f>
        <v>000240</v>
      </c>
      <c r="M5" s="4">
        <v>42632</v>
      </c>
      <c r="N5" s="5">
        <v>16</v>
      </c>
      <c r="O5" s="5" t="str">
        <f>"002182"</f>
        <v>002182</v>
      </c>
      <c r="P5" s="4">
        <v>43255</v>
      </c>
      <c r="Q5" s="7">
        <v>0.98199999999999998</v>
      </c>
      <c r="R5" s="7">
        <v>6.3200000000000006E-2</v>
      </c>
      <c r="S5" s="7">
        <v>0.91879999999999995</v>
      </c>
      <c r="T5" s="5">
        <v>71</v>
      </c>
      <c r="U5" s="4">
        <v>43257</v>
      </c>
      <c r="V5" s="5">
        <v>9448020780</v>
      </c>
      <c r="W5" s="6" t="s">
        <v>156</v>
      </c>
      <c r="X5" s="5" t="s">
        <v>30</v>
      </c>
      <c r="Y5" s="6" t="s">
        <v>31</v>
      </c>
      <c r="Z5" s="5" t="s">
        <v>66</v>
      </c>
      <c r="AA5" s="6" t="s">
        <v>65</v>
      </c>
      <c r="AB5" s="7">
        <v>9.8200000000000006E-3</v>
      </c>
      <c r="AD5" s="8"/>
      <c r="AF5" s="8"/>
      <c r="AG5" s="8"/>
    </row>
    <row r="6" spans="1:33" x14ac:dyDescent="0.2">
      <c r="A6" s="12">
        <v>1755</v>
      </c>
      <c r="B6" s="13" t="s">
        <v>35</v>
      </c>
      <c r="C6" s="13">
        <v>43257</v>
      </c>
      <c r="D6" s="5">
        <v>30</v>
      </c>
      <c r="E6" s="6" t="s">
        <v>81</v>
      </c>
      <c r="F6" s="5" t="s">
        <v>160</v>
      </c>
      <c r="G6" s="6" t="s">
        <v>159</v>
      </c>
      <c r="H6" s="5" t="str">
        <f>"000118"</f>
        <v>000118</v>
      </c>
      <c r="I6" s="4">
        <v>42576</v>
      </c>
      <c r="J6" s="5" t="str">
        <f>"000040"</f>
        <v>000040</v>
      </c>
      <c r="K6" s="4">
        <v>42632</v>
      </c>
      <c r="L6" s="5" t="str">
        <f>"000241"</f>
        <v>000241</v>
      </c>
      <c r="M6" s="4">
        <v>42632</v>
      </c>
      <c r="N6" s="5">
        <v>16</v>
      </c>
      <c r="O6" s="5" t="str">
        <f>"002183"</f>
        <v>002183</v>
      </c>
      <c r="P6" s="4">
        <v>43255</v>
      </c>
      <c r="Q6" s="7">
        <v>1.9749000000000001</v>
      </c>
      <c r="R6" s="7">
        <v>0.12839999999999999</v>
      </c>
      <c r="S6" s="7">
        <v>1.8465</v>
      </c>
      <c r="T6" s="5">
        <v>71</v>
      </c>
      <c r="U6" s="4">
        <v>43257</v>
      </c>
      <c r="V6" s="5">
        <v>9448020780</v>
      </c>
      <c r="W6" s="6" t="s">
        <v>156</v>
      </c>
      <c r="X6" s="5" t="s">
        <v>30</v>
      </c>
      <c r="Y6" s="6" t="s">
        <v>31</v>
      </c>
      <c r="Z6" s="5" t="s">
        <v>66</v>
      </c>
      <c r="AA6" s="6" t="s">
        <v>65</v>
      </c>
      <c r="AB6" s="7">
        <v>1.9749000000000003E-2</v>
      </c>
      <c r="AD6" s="8"/>
      <c r="AF6" s="8"/>
      <c r="AG6" s="8"/>
    </row>
    <row r="7" spans="1:33" x14ac:dyDescent="0.2">
      <c r="A7" s="12">
        <v>1756</v>
      </c>
      <c r="B7" s="13" t="s">
        <v>35</v>
      </c>
      <c r="C7" s="13">
        <v>43257</v>
      </c>
      <c r="D7" s="5">
        <v>30</v>
      </c>
      <c r="E7" s="6" t="s">
        <v>81</v>
      </c>
      <c r="F7" s="5" t="s">
        <v>158</v>
      </c>
      <c r="G7" s="6" t="s">
        <v>157</v>
      </c>
      <c r="H7" s="5" t="str">
        <f>"000116"</f>
        <v>000116</v>
      </c>
      <c r="I7" s="4">
        <v>42576</v>
      </c>
      <c r="J7" s="5" t="str">
        <f>"000037"</f>
        <v>000037</v>
      </c>
      <c r="K7" s="4">
        <v>42632</v>
      </c>
      <c r="L7" s="5" t="str">
        <f>"000242"</f>
        <v>000242</v>
      </c>
      <c r="M7" s="4">
        <v>42632</v>
      </c>
      <c r="N7" s="5">
        <v>16</v>
      </c>
      <c r="O7" s="5" t="str">
        <f>"002184"</f>
        <v>002184</v>
      </c>
      <c r="P7" s="4">
        <v>43255</v>
      </c>
      <c r="Q7" s="7">
        <v>1.9875</v>
      </c>
      <c r="R7" s="7">
        <v>0.13320000000000001</v>
      </c>
      <c r="S7" s="7">
        <v>1.8543000000000001</v>
      </c>
      <c r="T7" s="5">
        <v>71</v>
      </c>
      <c r="U7" s="4">
        <v>43257</v>
      </c>
      <c r="V7" s="5">
        <v>9448020780</v>
      </c>
      <c r="W7" s="6" t="s">
        <v>156</v>
      </c>
      <c r="X7" s="5" t="s">
        <v>30</v>
      </c>
      <c r="Y7" s="6" t="s">
        <v>31</v>
      </c>
      <c r="Z7" s="5" t="s">
        <v>66</v>
      </c>
      <c r="AA7" s="6" t="s">
        <v>65</v>
      </c>
      <c r="AB7" s="7">
        <v>1.9875E-2</v>
      </c>
      <c r="AD7" s="8"/>
      <c r="AF7" s="8"/>
      <c r="AG7" s="8"/>
    </row>
    <row r="8" spans="1:33" x14ac:dyDescent="0.2">
      <c r="A8" s="12">
        <v>1757</v>
      </c>
      <c r="B8" s="13" t="s">
        <v>35</v>
      </c>
      <c r="C8" s="13">
        <v>43257</v>
      </c>
      <c r="D8" s="5">
        <v>30</v>
      </c>
      <c r="E8" s="6" t="s">
        <v>81</v>
      </c>
      <c r="F8" s="5" t="s">
        <v>155</v>
      </c>
      <c r="G8" s="6" t="s">
        <v>154</v>
      </c>
      <c r="H8" s="5" t="str">
        <f>"000117"</f>
        <v>000117</v>
      </c>
      <c r="I8" s="4">
        <v>42576</v>
      </c>
      <c r="J8" s="5" t="str">
        <f>"000038"</f>
        <v>000038</v>
      </c>
      <c r="K8" s="4">
        <v>42632</v>
      </c>
      <c r="L8" s="5" t="str">
        <f>"000243"</f>
        <v>000243</v>
      </c>
      <c r="M8" s="4">
        <v>42632</v>
      </c>
      <c r="N8" s="5">
        <v>16</v>
      </c>
      <c r="O8" s="5" t="str">
        <f>"002185"</f>
        <v>002185</v>
      </c>
      <c r="P8" s="4">
        <v>43255</v>
      </c>
      <c r="Q8" s="7">
        <v>1.9703999999999999</v>
      </c>
      <c r="R8" s="7">
        <v>0.12909999999999999</v>
      </c>
      <c r="S8" s="7">
        <v>1.8412999999999999</v>
      </c>
      <c r="T8" s="5">
        <v>71</v>
      </c>
      <c r="U8" s="4">
        <v>43257</v>
      </c>
      <c r="V8" s="5">
        <v>9448020780</v>
      </c>
      <c r="W8" s="6" t="s">
        <v>153</v>
      </c>
      <c r="X8" s="5" t="s">
        <v>30</v>
      </c>
      <c r="Y8" s="6" t="s">
        <v>31</v>
      </c>
      <c r="Z8" s="5" t="s">
        <v>66</v>
      </c>
      <c r="AA8" s="6" t="s">
        <v>65</v>
      </c>
      <c r="AB8" s="7">
        <v>1.9703999999999999E-2</v>
      </c>
      <c r="AD8" s="8"/>
      <c r="AF8" s="8"/>
      <c r="AG8" s="8"/>
    </row>
    <row r="9" spans="1:33" x14ac:dyDescent="0.2">
      <c r="A9" s="12">
        <v>1758</v>
      </c>
      <c r="B9" s="13" t="s">
        <v>35</v>
      </c>
      <c r="C9" s="13">
        <v>43257</v>
      </c>
      <c r="D9" s="5">
        <v>30</v>
      </c>
      <c r="E9" s="6" t="s">
        <v>81</v>
      </c>
      <c r="F9" s="5" t="s">
        <v>152</v>
      </c>
      <c r="G9" s="6" t="s">
        <v>151</v>
      </c>
      <c r="H9" s="5" t="str">
        <f>"000037"</f>
        <v>000037</v>
      </c>
      <c r="I9" s="4">
        <v>42541</v>
      </c>
      <c r="J9" s="5" t="str">
        <f>"000042"</f>
        <v>000042</v>
      </c>
      <c r="K9" s="4">
        <v>42632</v>
      </c>
      <c r="L9" s="5" t="str">
        <f>"000244"</f>
        <v>000244</v>
      </c>
      <c r="M9" s="4">
        <v>42632</v>
      </c>
      <c r="N9" s="5">
        <v>16</v>
      </c>
      <c r="O9" s="5" t="str">
        <f>"002186"</f>
        <v>002186</v>
      </c>
      <c r="P9" s="4">
        <v>43255</v>
      </c>
      <c r="Q9" s="7">
        <v>24.821899999999999</v>
      </c>
      <c r="R9" s="7">
        <v>3.2289500000000002</v>
      </c>
      <c r="S9" s="7">
        <v>21.592949999999998</v>
      </c>
      <c r="T9" s="5">
        <v>71</v>
      </c>
      <c r="U9" s="4">
        <v>43257</v>
      </c>
      <c r="V9" s="5">
        <v>9964929025</v>
      </c>
      <c r="W9" s="6" t="s">
        <v>77</v>
      </c>
      <c r="X9" s="5" t="s">
        <v>52</v>
      </c>
      <c r="Y9" s="6" t="s">
        <v>51</v>
      </c>
      <c r="Z9" s="5" t="s">
        <v>66</v>
      </c>
      <c r="AA9" s="6" t="s">
        <v>65</v>
      </c>
      <c r="AB9" s="7">
        <v>0.248219</v>
      </c>
      <c r="AD9" s="8"/>
      <c r="AF9" s="8"/>
      <c r="AG9" s="8"/>
    </row>
    <row r="10" spans="1:33" x14ac:dyDescent="0.2">
      <c r="A10" s="12">
        <v>1759</v>
      </c>
      <c r="B10" s="13" t="s">
        <v>35</v>
      </c>
      <c r="C10" s="13">
        <v>43257</v>
      </c>
      <c r="D10" s="5">
        <v>30</v>
      </c>
      <c r="E10" s="6" t="s">
        <v>81</v>
      </c>
      <c r="F10" s="5" t="s">
        <v>150</v>
      </c>
      <c r="G10" s="6" t="s">
        <v>149</v>
      </c>
      <c r="H10" s="5" t="str">
        <f>"000035"</f>
        <v>000035</v>
      </c>
      <c r="I10" s="4">
        <v>42539</v>
      </c>
      <c r="J10" s="5" t="str">
        <f>"000041"</f>
        <v>000041</v>
      </c>
      <c r="K10" s="4">
        <v>42632</v>
      </c>
      <c r="L10" s="5" t="str">
        <f>"000246"</f>
        <v>000246</v>
      </c>
      <c r="M10" s="4">
        <v>42632</v>
      </c>
      <c r="N10" s="5">
        <v>16</v>
      </c>
      <c r="O10" s="5" t="str">
        <f>"002187"</f>
        <v>002187</v>
      </c>
      <c r="P10" s="4">
        <v>43255</v>
      </c>
      <c r="Q10" s="7">
        <v>14.96955</v>
      </c>
      <c r="R10" s="7">
        <v>1.9536</v>
      </c>
      <c r="S10" s="7">
        <v>13.01595</v>
      </c>
      <c r="T10" s="5">
        <v>71</v>
      </c>
      <c r="U10" s="4">
        <v>43257</v>
      </c>
      <c r="V10" s="5">
        <v>9964929025</v>
      </c>
      <c r="W10" s="6" t="s">
        <v>148</v>
      </c>
      <c r="X10" s="5" t="s">
        <v>52</v>
      </c>
      <c r="Y10" s="6" t="s">
        <v>51</v>
      </c>
      <c r="Z10" s="5" t="s">
        <v>66</v>
      </c>
      <c r="AA10" s="6" t="s">
        <v>65</v>
      </c>
      <c r="AB10" s="7">
        <v>0.14969550000000001</v>
      </c>
      <c r="AD10" s="8"/>
      <c r="AF10" s="8"/>
      <c r="AG10" s="8"/>
    </row>
    <row r="11" spans="1:33" x14ac:dyDescent="0.2">
      <c r="A11" s="12">
        <v>1760</v>
      </c>
      <c r="B11" s="13" t="s">
        <v>35</v>
      </c>
      <c r="C11" s="13">
        <v>43257</v>
      </c>
      <c r="D11" s="5">
        <v>30</v>
      </c>
      <c r="E11" s="6" t="s">
        <v>81</v>
      </c>
      <c r="F11" s="5" t="s">
        <v>147</v>
      </c>
      <c r="G11" s="6" t="s">
        <v>146</v>
      </c>
      <c r="H11" s="5" t="str">
        <f>"000043"</f>
        <v>000043</v>
      </c>
      <c r="I11" s="4">
        <v>42544</v>
      </c>
      <c r="J11" s="5" t="str">
        <f>"000032"</f>
        <v>000032</v>
      </c>
      <c r="K11" s="4">
        <v>42632</v>
      </c>
      <c r="L11" s="5" t="str">
        <f>"000247"</f>
        <v>000247</v>
      </c>
      <c r="M11" s="4">
        <v>42632</v>
      </c>
      <c r="N11" s="5">
        <v>16</v>
      </c>
      <c r="O11" s="5" t="str">
        <f>"002188"</f>
        <v>002188</v>
      </c>
      <c r="P11" s="4">
        <v>43255</v>
      </c>
      <c r="Q11" s="7">
        <v>15.5427</v>
      </c>
      <c r="R11" s="7">
        <v>1.1588000000000001</v>
      </c>
      <c r="S11" s="7">
        <v>14.383900000000001</v>
      </c>
      <c r="T11" s="5">
        <v>71</v>
      </c>
      <c r="U11" s="4">
        <v>43257</v>
      </c>
      <c r="V11" s="5">
        <v>9945522941</v>
      </c>
      <c r="W11" s="6" t="s">
        <v>145</v>
      </c>
      <c r="X11" s="5" t="s">
        <v>30</v>
      </c>
      <c r="Y11" s="6" t="s">
        <v>31</v>
      </c>
      <c r="Z11" s="5" t="s">
        <v>66</v>
      </c>
      <c r="AA11" s="6" t="s">
        <v>65</v>
      </c>
      <c r="AB11" s="7">
        <v>0.15542700000000001</v>
      </c>
      <c r="AD11" s="8"/>
      <c r="AF11" s="8"/>
      <c r="AG11" s="8"/>
    </row>
    <row r="12" spans="1:33" x14ac:dyDescent="0.2">
      <c r="A12" s="12">
        <v>1761</v>
      </c>
      <c r="B12" s="13" t="s">
        <v>35</v>
      </c>
      <c r="C12" s="13">
        <v>43257</v>
      </c>
      <c r="D12" s="5">
        <v>30</v>
      </c>
      <c r="E12" s="6" t="s">
        <v>81</v>
      </c>
      <c r="F12" s="5" t="s">
        <v>144</v>
      </c>
      <c r="G12" s="6" t="s">
        <v>143</v>
      </c>
      <c r="H12" s="5" t="str">
        <f>"000036"</f>
        <v>000036</v>
      </c>
      <c r="I12" s="4">
        <v>42539</v>
      </c>
      <c r="J12" s="5" t="str">
        <f>"000033"</f>
        <v>000033</v>
      </c>
      <c r="K12" s="4">
        <v>42632</v>
      </c>
      <c r="L12" s="5" t="str">
        <f>"000248"</f>
        <v>000248</v>
      </c>
      <c r="M12" s="4">
        <v>42632</v>
      </c>
      <c r="N12" s="5">
        <v>16</v>
      </c>
      <c r="O12" s="5" t="str">
        <f>"002189"</f>
        <v>002189</v>
      </c>
      <c r="P12" s="4">
        <v>43255</v>
      </c>
      <c r="Q12" s="7">
        <v>19.950949999999999</v>
      </c>
      <c r="R12" s="7">
        <v>2.5957499999999998</v>
      </c>
      <c r="S12" s="7">
        <v>17.3552</v>
      </c>
      <c r="T12" s="5">
        <v>71</v>
      </c>
      <c r="U12" s="4">
        <v>43257</v>
      </c>
      <c r="V12" s="5">
        <v>9964929025</v>
      </c>
      <c r="W12" s="6" t="s">
        <v>76</v>
      </c>
      <c r="X12" s="5" t="s">
        <v>52</v>
      </c>
      <c r="Y12" s="6" t="s">
        <v>51</v>
      </c>
      <c r="Z12" s="5" t="s">
        <v>66</v>
      </c>
      <c r="AA12" s="6" t="s">
        <v>65</v>
      </c>
      <c r="AB12" s="7">
        <v>0.19950949999999998</v>
      </c>
      <c r="AD12" s="8"/>
      <c r="AF12" s="8"/>
      <c r="AG12" s="8"/>
    </row>
    <row r="13" spans="1:33" x14ac:dyDescent="0.2">
      <c r="A13" s="12">
        <v>1762</v>
      </c>
      <c r="B13" s="13" t="s">
        <v>35</v>
      </c>
      <c r="C13" s="13">
        <v>43257</v>
      </c>
      <c r="D13" s="5">
        <v>30</v>
      </c>
      <c r="E13" s="6" t="s">
        <v>81</v>
      </c>
      <c r="F13" s="5" t="s">
        <v>142</v>
      </c>
      <c r="G13" s="6" t="s">
        <v>141</v>
      </c>
      <c r="H13" s="5" t="str">
        <f>"000025"</f>
        <v>000025</v>
      </c>
      <c r="I13" s="4">
        <v>43240</v>
      </c>
      <c r="J13" s="5" t="str">
        <f>"000029"</f>
        <v>000029</v>
      </c>
      <c r="K13" s="4">
        <v>43240</v>
      </c>
      <c r="L13" s="5" t="str">
        <f>"000047"</f>
        <v>000047</v>
      </c>
      <c r="M13" s="4">
        <v>43240</v>
      </c>
      <c r="N13" s="5">
        <v>18</v>
      </c>
      <c r="O13" s="5" t="str">
        <f>"002088"</f>
        <v>002088</v>
      </c>
      <c r="P13" s="4">
        <v>43251</v>
      </c>
      <c r="Q13" s="7">
        <v>59.842399999999998</v>
      </c>
      <c r="R13" s="7">
        <v>5.5449999999999999</v>
      </c>
      <c r="S13" s="7">
        <v>54.297400000000003</v>
      </c>
      <c r="T13" s="5">
        <v>73</v>
      </c>
      <c r="U13" s="4">
        <v>43257</v>
      </c>
      <c r="V13" s="5">
        <v>123456789</v>
      </c>
      <c r="W13" s="6" t="s">
        <v>69</v>
      </c>
      <c r="X13" s="5" t="s">
        <v>38</v>
      </c>
      <c r="Y13" s="6" t="s">
        <v>39</v>
      </c>
      <c r="Z13" s="5" t="s">
        <v>66</v>
      </c>
      <c r="AA13" s="6" t="s">
        <v>65</v>
      </c>
      <c r="AB13" s="7">
        <v>0.59842399999999996</v>
      </c>
      <c r="AD13" s="8"/>
      <c r="AF13" s="8"/>
      <c r="AG13" s="8"/>
    </row>
    <row r="14" spans="1:33" x14ac:dyDescent="0.2">
      <c r="A14" s="12">
        <v>1763</v>
      </c>
      <c r="B14" s="13" t="s">
        <v>35</v>
      </c>
      <c r="C14" s="13">
        <v>43257</v>
      </c>
      <c r="D14" s="5">
        <v>30</v>
      </c>
      <c r="E14" s="6" t="s">
        <v>81</v>
      </c>
      <c r="F14" s="5" t="s">
        <v>140</v>
      </c>
      <c r="G14" s="6" t="s">
        <v>139</v>
      </c>
      <c r="H14" s="5" t="str">
        <f>"000020"</f>
        <v>000020</v>
      </c>
      <c r="I14" s="4">
        <v>43239</v>
      </c>
      <c r="J14" s="5" t="str">
        <f>"000023"</f>
        <v>000023</v>
      </c>
      <c r="K14" s="4">
        <v>43239</v>
      </c>
      <c r="L14" s="5" t="str">
        <f>"000041"</f>
        <v>000041</v>
      </c>
      <c r="M14" s="4">
        <v>43239</v>
      </c>
      <c r="N14" s="5">
        <v>18</v>
      </c>
      <c r="O14" s="5" t="str">
        <f>"002089"</f>
        <v>002089</v>
      </c>
      <c r="P14" s="4">
        <v>43251</v>
      </c>
      <c r="Q14" s="7">
        <v>39.948709999999998</v>
      </c>
      <c r="R14" s="7">
        <v>3.8195000000000001</v>
      </c>
      <c r="S14" s="7">
        <v>36.12921</v>
      </c>
      <c r="T14" s="5">
        <v>73</v>
      </c>
      <c r="U14" s="4">
        <v>43257</v>
      </c>
      <c r="V14" s="5">
        <v>123456789</v>
      </c>
      <c r="W14" s="6" t="s">
        <v>72</v>
      </c>
      <c r="X14" s="5" t="s">
        <v>38</v>
      </c>
      <c r="Y14" s="6" t="s">
        <v>39</v>
      </c>
      <c r="Z14" s="5" t="s">
        <v>66</v>
      </c>
      <c r="AA14" s="6" t="s">
        <v>65</v>
      </c>
      <c r="AB14" s="7">
        <v>0.39948709999999998</v>
      </c>
      <c r="AD14" s="8"/>
      <c r="AF14" s="8"/>
      <c r="AG14" s="8"/>
    </row>
    <row r="15" spans="1:33" x14ac:dyDescent="0.2">
      <c r="A15" s="12">
        <v>1764</v>
      </c>
      <c r="B15" s="13" t="s">
        <v>35</v>
      </c>
      <c r="C15" s="13">
        <v>43257</v>
      </c>
      <c r="D15" s="5">
        <v>30</v>
      </c>
      <c r="E15" s="6" t="s">
        <v>81</v>
      </c>
      <c r="F15" s="5" t="s">
        <v>138</v>
      </c>
      <c r="G15" s="6" t="s">
        <v>137</v>
      </c>
      <c r="H15" s="5" t="str">
        <f>"000024"</f>
        <v>000024</v>
      </c>
      <c r="I15" s="4">
        <v>43240</v>
      </c>
      <c r="J15" s="5" t="str">
        <f>"000027"</f>
        <v>000027</v>
      </c>
      <c r="K15" s="4">
        <v>43240</v>
      </c>
      <c r="L15" s="5" t="str">
        <f>"000045"</f>
        <v>000045</v>
      </c>
      <c r="M15" s="4">
        <v>43240</v>
      </c>
      <c r="N15" s="5">
        <v>18</v>
      </c>
      <c r="O15" s="5" t="str">
        <f>"002090"</f>
        <v>002090</v>
      </c>
      <c r="P15" s="4">
        <v>43251</v>
      </c>
      <c r="Q15" s="7">
        <v>49.943539999999999</v>
      </c>
      <c r="R15" s="7">
        <v>4.7095000000000002</v>
      </c>
      <c r="S15" s="7">
        <v>45.23404</v>
      </c>
      <c r="T15" s="5">
        <v>73</v>
      </c>
      <c r="U15" s="4">
        <v>43257</v>
      </c>
      <c r="V15" s="5">
        <v>123456789</v>
      </c>
      <c r="W15" s="6" t="s">
        <v>71</v>
      </c>
      <c r="X15" s="5" t="s">
        <v>38</v>
      </c>
      <c r="Y15" s="6" t="s">
        <v>39</v>
      </c>
      <c r="Z15" s="5" t="s">
        <v>66</v>
      </c>
      <c r="AA15" s="6" t="s">
        <v>65</v>
      </c>
      <c r="AB15" s="7">
        <v>0.49943539999999997</v>
      </c>
      <c r="AD15" s="8"/>
      <c r="AF15" s="8"/>
      <c r="AG15" s="8"/>
    </row>
    <row r="16" spans="1:33" x14ac:dyDescent="0.2">
      <c r="A16" s="12">
        <v>1765</v>
      </c>
      <c r="B16" s="13" t="s">
        <v>35</v>
      </c>
      <c r="C16" s="13">
        <v>43257</v>
      </c>
      <c r="D16" s="5">
        <v>30</v>
      </c>
      <c r="E16" s="6" t="s">
        <v>81</v>
      </c>
      <c r="F16" s="5" t="s">
        <v>136</v>
      </c>
      <c r="G16" s="6" t="s">
        <v>135</v>
      </c>
      <c r="H16" s="5" t="str">
        <f>"000022"</f>
        <v>000022</v>
      </c>
      <c r="I16" s="4">
        <v>43239</v>
      </c>
      <c r="J16" s="5" t="str">
        <f>"000025"</f>
        <v>000025</v>
      </c>
      <c r="K16" s="4">
        <v>43239</v>
      </c>
      <c r="L16" s="5" t="str">
        <f>"000043"</f>
        <v>000043</v>
      </c>
      <c r="M16" s="4">
        <v>43239</v>
      </c>
      <c r="N16" s="5">
        <v>18</v>
      </c>
      <c r="O16" s="5" t="str">
        <f>"002091"</f>
        <v>002091</v>
      </c>
      <c r="P16" s="4">
        <v>43251</v>
      </c>
      <c r="Q16" s="7">
        <v>49.927840000000003</v>
      </c>
      <c r="R16" s="7">
        <v>4.6820000000000004</v>
      </c>
      <c r="S16" s="7">
        <v>45.245840000000001</v>
      </c>
      <c r="T16" s="5">
        <v>73</v>
      </c>
      <c r="U16" s="4">
        <v>43257</v>
      </c>
      <c r="V16" s="5">
        <v>123456789</v>
      </c>
      <c r="W16" s="6" t="s">
        <v>69</v>
      </c>
      <c r="X16" s="5" t="s">
        <v>38</v>
      </c>
      <c r="Y16" s="6" t="s">
        <v>39</v>
      </c>
      <c r="Z16" s="5" t="s">
        <v>66</v>
      </c>
      <c r="AA16" s="6" t="s">
        <v>65</v>
      </c>
      <c r="AB16" s="7">
        <v>0.49927840000000001</v>
      </c>
      <c r="AD16" s="8"/>
      <c r="AF16" s="8"/>
      <c r="AG16" s="8"/>
    </row>
    <row r="17" spans="1:33" x14ac:dyDescent="0.2">
      <c r="A17" s="12">
        <v>1766</v>
      </c>
      <c r="B17" s="13" t="s">
        <v>35</v>
      </c>
      <c r="C17" s="13">
        <v>43257</v>
      </c>
      <c r="D17" s="5">
        <v>30</v>
      </c>
      <c r="E17" s="6" t="s">
        <v>81</v>
      </c>
      <c r="F17" s="5" t="s">
        <v>134</v>
      </c>
      <c r="G17" s="6" t="s">
        <v>133</v>
      </c>
      <c r="H17" s="5" t="str">
        <f>"000018"</f>
        <v>000018</v>
      </c>
      <c r="I17" s="4">
        <v>43238</v>
      </c>
      <c r="J17" s="5" t="str">
        <f>"000022"</f>
        <v>000022</v>
      </c>
      <c r="K17" s="4">
        <v>43239</v>
      </c>
      <c r="L17" s="5" t="str">
        <f>"000040"</f>
        <v>000040</v>
      </c>
      <c r="M17" s="4">
        <v>43239</v>
      </c>
      <c r="N17" s="5">
        <v>18</v>
      </c>
      <c r="O17" s="5" t="str">
        <f>"002092"</f>
        <v>002092</v>
      </c>
      <c r="P17" s="4">
        <v>43251</v>
      </c>
      <c r="Q17" s="7">
        <v>49.974699999999999</v>
      </c>
      <c r="R17" s="7">
        <v>4.8464999999999998</v>
      </c>
      <c r="S17" s="7">
        <v>45.1282</v>
      </c>
      <c r="T17" s="5">
        <v>73</v>
      </c>
      <c r="U17" s="4">
        <v>43257</v>
      </c>
      <c r="V17" s="5">
        <v>123456789</v>
      </c>
      <c r="W17" s="6" t="s">
        <v>69</v>
      </c>
      <c r="X17" s="5" t="s">
        <v>38</v>
      </c>
      <c r="Y17" s="6" t="s">
        <v>39</v>
      </c>
      <c r="Z17" s="5" t="s">
        <v>66</v>
      </c>
      <c r="AA17" s="6" t="s">
        <v>65</v>
      </c>
      <c r="AB17" s="7">
        <v>0.499747</v>
      </c>
      <c r="AD17" s="8"/>
      <c r="AF17" s="8"/>
      <c r="AG17" s="8"/>
    </row>
    <row r="18" spans="1:33" x14ac:dyDescent="0.2">
      <c r="A18" s="12">
        <v>1767</v>
      </c>
      <c r="B18" s="13" t="s">
        <v>35</v>
      </c>
      <c r="C18" s="13">
        <v>43257</v>
      </c>
      <c r="D18" s="5">
        <v>30</v>
      </c>
      <c r="E18" s="6" t="s">
        <v>81</v>
      </c>
      <c r="F18" s="5" t="s">
        <v>132</v>
      </c>
      <c r="G18" s="6" t="s">
        <v>131</v>
      </c>
      <c r="H18" s="5" t="str">
        <f>"000019"</f>
        <v>000019</v>
      </c>
      <c r="I18" s="4">
        <v>43239</v>
      </c>
      <c r="J18" s="5" t="str">
        <f>"000020"</f>
        <v>000020</v>
      </c>
      <c r="K18" s="4">
        <v>43244</v>
      </c>
      <c r="L18" s="5" t="str">
        <f>"000050"</f>
        <v>000050</v>
      </c>
      <c r="M18" s="4">
        <v>43244</v>
      </c>
      <c r="N18" s="5">
        <v>18</v>
      </c>
      <c r="O18" s="5" t="str">
        <f>"002093"</f>
        <v>002093</v>
      </c>
      <c r="P18" s="4">
        <v>43251</v>
      </c>
      <c r="Q18" s="7">
        <v>49.95391</v>
      </c>
      <c r="R18" s="7">
        <v>4.9029999999999996</v>
      </c>
      <c r="S18" s="7">
        <v>45.050910000000002</v>
      </c>
      <c r="T18" s="5">
        <v>73</v>
      </c>
      <c r="U18" s="4">
        <v>43257</v>
      </c>
      <c r="V18" s="5">
        <v>123456789</v>
      </c>
      <c r="W18" s="6" t="s">
        <v>73</v>
      </c>
      <c r="X18" s="5" t="s">
        <v>38</v>
      </c>
      <c r="Y18" s="6" t="s">
        <v>39</v>
      </c>
      <c r="Z18" s="5" t="s">
        <v>75</v>
      </c>
      <c r="AA18" s="6" t="s">
        <v>74</v>
      </c>
      <c r="AB18" s="7">
        <v>0.49953910000000001</v>
      </c>
      <c r="AD18" s="8"/>
      <c r="AF18" s="8"/>
      <c r="AG18" s="8"/>
    </row>
    <row r="19" spans="1:33" x14ac:dyDescent="0.2">
      <c r="A19" s="12">
        <v>1978</v>
      </c>
      <c r="B19" s="13" t="s">
        <v>35</v>
      </c>
      <c r="C19" s="13">
        <v>43258</v>
      </c>
      <c r="D19" s="5">
        <v>30</v>
      </c>
      <c r="E19" s="6" t="s">
        <v>81</v>
      </c>
      <c r="F19" s="5" t="s">
        <v>130</v>
      </c>
      <c r="G19" s="6" t="s">
        <v>129</v>
      </c>
      <c r="H19" s="5" t="str">
        <f>"000021"</f>
        <v>000021</v>
      </c>
      <c r="I19" s="4">
        <v>43239</v>
      </c>
      <c r="J19" s="5" t="str">
        <f>"000024"</f>
        <v>000024</v>
      </c>
      <c r="K19" s="4">
        <v>43239</v>
      </c>
      <c r="L19" s="5" t="str">
        <f>"000042"</f>
        <v>000042</v>
      </c>
      <c r="M19" s="4">
        <v>43239</v>
      </c>
      <c r="N19" s="5">
        <v>18</v>
      </c>
      <c r="O19" s="5" t="str">
        <f>"002280"</f>
        <v>002280</v>
      </c>
      <c r="P19" s="4">
        <v>43258</v>
      </c>
      <c r="Q19" s="7">
        <v>19.97954</v>
      </c>
      <c r="R19" s="7">
        <v>1.619</v>
      </c>
      <c r="S19" s="7">
        <v>18.36054</v>
      </c>
      <c r="T19" s="5">
        <v>77</v>
      </c>
      <c r="U19" s="4">
        <v>43258</v>
      </c>
      <c r="V19" s="5">
        <v>123456789</v>
      </c>
      <c r="W19" s="6" t="s">
        <v>128</v>
      </c>
      <c r="X19" s="5" t="s">
        <v>40</v>
      </c>
      <c r="Y19" s="6" t="s">
        <v>41</v>
      </c>
      <c r="Z19" s="5" t="s">
        <v>66</v>
      </c>
      <c r="AA19" s="6" t="s">
        <v>65</v>
      </c>
      <c r="AB19" s="7">
        <v>0.19979540000000001</v>
      </c>
      <c r="AD19" s="8"/>
      <c r="AF19" s="8"/>
      <c r="AG19" s="8"/>
    </row>
    <row r="20" spans="1:33" x14ac:dyDescent="0.2">
      <c r="A20" s="12">
        <v>1979</v>
      </c>
      <c r="B20" s="13" t="s">
        <v>35</v>
      </c>
      <c r="C20" s="13">
        <v>43258</v>
      </c>
      <c r="D20" s="5">
        <v>30</v>
      </c>
      <c r="E20" s="6" t="s">
        <v>81</v>
      </c>
      <c r="F20" s="5" t="s">
        <v>127</v>
      </c>
      <c r="G20" s="6" t="s">
        <v>126</v>
      </c>
      <c r="H20" s="5" t="str">
        <f>"000026"</f>
        <v>000026</v>
      </c>
      <c r="I20" s="4">
        <v>43242</v>
      </c>
      <c r="J20" s="5" t="str">
        <f>"000030"</f>
        <v>000030</v>
      </c>
      <c r="K20" s="4">
        <v>43242</v>
      </c>
      <c r="L20" s="5" t="str">
        <f>"000048"</f>
        <v>000048</v>
      </c>
      <c r="M20" s="4">
        <v>43242</v>
      </c>
      <c r="N20" s="5">
        <v>18</v>
      </c>
      <c r="O20" s="5" t="str">
        <f>"002281"</f>
        <v>002281</v>
      </c>
      <c r="P20" s="4">
        <v>43258</v>
      </c>
      <c r="Q20" s="7">
        <v>9.9604400000000002</v>
      </c>
      <c r="R20" s="7">
        <v>0.80900000000000005</v>
      </c>
      <c r="S20" s="7">
        <v>9.1514399999999991</v>
      </c>
      <c r="T20" s="5">
        <v>77</v>
      </c>
      <c r="U20" s="4">
        <v>43258</v>
      </c>
      <c r="V20" s="5">
        <v>123456789</v>
      </c>
      <c r="W20" s="6" t="s">
        <v>69</v>
      </c>
      <c r="X20" s="5" t="s">
        <v>58</v>
      </c>
      <c r="Y20" s="6" t="s">
        <v>57</v>
      </c>
      <c r="Z20" s="5" t="s">
        <v>66</v>
      </c>
      <c r="AA20" s="6" t="s">
        <v>65</v>
      </c>
      <c r="AB20" s="7">
        <v>9.9604399999999996E-2</v>
      </c>
      <c r="AD20" s="8"/>
      <c r="AF20" s="8"/>
      <c r="AG20" s="8"/>
    </row>
    <row r="21" spans="1:33" x14ac:dyDescent="0.2">
      <c r="A21" s="12">
        <v>1998</v>
      </c>
      <c r="B21" s="13" t="s">
        <v>35</v>
      </c>
      <c r="C21" s="13">
        <v>43262</v>
      </c>
      <c r="D21" s="5">
        <v>30</v>
      </c>
      <c r="E21" s="6" t="s">
        <v>81</v>
      </c>
      <c r="F21" s="5" t="s">
        <v>125</v>
      </c>
      <c r="G21" s="6" t="s">
        <v>124</v>
      </c>
      <c r="H21" s="5" t="str">
        <f>"000038"</f>
        <v>000038</v>
      </c>
      <c r="I21" s="4">
        <v>42541</v>
      </c>
      <c r="J21" s="5" t="str">
        <f>"000035"</f>
        <v>000035</v>
      </c>
      <c r="K21" s="4">
        <v>42632</v>
      </c>
      <c r="L21" s="5" t="str">
        <f>"000249"</f>
        <v>000249</v>
      </c>
      <c r="M21" s="4">
        <v>42632</v>
      </c>
      <c r="N21" s="5">
        <v>16</v>
      </c>
      <c r="O21" s="5" t="str">
        <f>"002298"</f>
        <v>002298</v>
      </c>
      <c r="P21" s="4">
        <v>43258</v>
      </c>
      <c r="Q21" s="7">
        <v>10.301600000000001</v>
      </c>
      <c r="R21" s="7">
        <v>0.72735000000000005</v>
      </c>
      <c r="S21" s="7">
        <v>9.5742499999999993</v>
      </c>
      <c r="T21" s="5">
        <v>80</v>
      </c>
      <c r="U21" s="4">
        <v>43262</v>
      </c>
      <c r="V21" s="5">
        <v>9448020780</v>
      </c>
      <c r="W21" s="6" t="s">
        <v>123</v>
      </c>
      <c r="X21" s="5" t="s">
        <v>30</v>
      </c>
      <c r="Y21" s="6" t="s">
        <v>31</v>
      </c>
      <c r="Z21" s="5" t="s">
        <v>66</v>
      </c>
      <c r="AA21" s="6" t="s">
        <v>65</v>
      </c>
      <c r="AB21" s="7">
        <v>0.10301600000000001</v>
      </c>
      <c r="AD21" s="8"/>
      <c r="AF21" s="8"/>
      <c r="AG21" s="8"/>
    </row>
    <row r="22" spans="1:33" x14ac:dyDescent="0.2">
      <c r="A22" s="12">
        <v>2231</v>
      </c>
      <c r="B22" s="13" t="s">
        <v>35</v>
      </c>
      <c r="C22" s="13">
        <v>43269</v>
      </c>
      <c r="D22" s="5">
        <v>30</v>
      </c>
      <c r="E22" s="6" t="s">
        <v>81</v>
      </c>
      <c r="F22" s="5" t="s">
        <v>122</v>
      </c>
      <c r="G22" s="6" t="s">
        <v>121</v>
      </c>
      <c r="H22" s="5" t="str">
        <f>"000087"</f>
        <v>000087</v>
      </c>
      <c r="I22" s="4">
        <v>41803</v>
      </c>
      <c r="J22" s="5" t="str">
        <f>"000048"</f>
        <v>000048</v>
      </c>
      <c r="K22" s="4">
        <v>42632</v>
      </c>
      <c r="L22" s="5" t="str">
        <f>"000272"</f>
        <v>000272</v>
      </c>
      <c r="M22" s="4">
        <v>42641</v>
      </c>
      <c r="N22" s="5">
        <v>14</v>
      </c>
      <c r="O22" s="5" t="str">
        <f>"002409"</f>
        <v>002409</v>
      </c>
      <c r="P22" s="4">
        <v>43262</v>
      </c>
      <c r="Q22" s="7">
        <v>43.224879999999999</v>
      </c>
      <c r="R22" s="7">
        <v>5.8867000000000003</v>
      </c>
      <c r="S22" s="7">
        <v>37.338180000000001</v>
      </c>
      <c r="T22" s="5">
        <v>90</v>
      </c>
      <c r="U22" s="4">
        <v>43269</v>
      </c>
      <c r="V22" s="5">
        <v>9964929025</v>
      </c>
      <c r="W22" s="6" t="s">
        <v>120</v>
      </c>
      <c r="X22" s="5" t="s">
        <v>61</v>
      </c>
      <c r="Y22" s="6" t="s">
        <v>60</v>
      </c>
      <c r="Z22" s="5" t="s">
        <v>66</v>
      </c>
      <c r="AA22" s="6" t="s">
        <v>65</v>
      </c>
      <c r="AB22" s="7">
        <v>0.43224879999999999</v>
      </c>
      <c r="AD22" s="8"/>
      <c r="AF22" s="8"/>
      <c r="AG22" s="8"/>
    </row>
    <row r="23" spans="1:33" x14ac:dyDescent="0.2">
      <c r="A23" s="12">
        <v>2232</v>
      </c>
      <c r="B23" s="13" t="s">
        <v>35</v>
      </c>
      <c r="C23" s="13">
        <v>43269</v>
      </c>
      <c r="D23" s="5">
        <v>30</v>
      </c>
      <c r="E23" s="6" t="s">
        <v>81</v>
      </c>
      <c r="F23" s="5" t="s">
        <v>119</v>
      </c>
      <c r="G23" s="6" t="s">
        <v>118</v>
      </c>
      <c r="H23" s="5" t="str">
        <f>"000306"</f>
        <v>000306</v>
      </c>
      <c r="I23" s="4">
        <v>43160</v>
      </c>
      <c r="J23" s="5" t="str">
        <f>"000020"</f>
        <v>000020</v>
      </c>
      <c r="K23" s="4">
        <v>43236</v>
      </c>
      <c r="L23" s="5" t="str">
        <f>"000036"</f>
        <v>000036</v>
      </c>
      <c r="M23" s="4">
        <v>43236</v>
      </c>
      <c r="N23" s="5">
        <v>18</v>
      </c>
      <c r="O23" s="5" t="str">
        <f>"002233"</f>
        <v>002233</v>
      </c>
      <c r="P23" s="4">
        <v>43257</v>
      </c>
      <c r="Q23" s="7">
        <v>39.937019999999997</v>
      </c>
      <c r="R23" s="7">
        <v>3.7235</v>
      </c>
      <c r="S23" s="7">
        <v>36.213520000000003</v>
      </c>
      <c r="T23" s="5">
        <v>93</v>
      </c>
      <c r="U23" s="4">
        <v>43269</v>
      </c>
      <c r="V23" s="5">
        <v>123456789</v>
      </c>
      <c r="W23" s="6" t="s">
        <v>48</v>
      </c>
      <c r="X23" s="5" t="s">
        <v>50</v>
      </c>
      <c r="Y23" s="6" t="s">
        <v>49</v>
      </c>
      <c r="Z23" s="5" t="s">
        <v>66</v>
      </c>
      <c r="AA23" s="6" t="s">
        <v>65</v>
      </c>
      <c r="AB23" s="7">
        <v>0.39937019999999995</v>
      </c>
      <c r="AD23" s="8"/>
      <c r="AF23" s="8"/>
      <c r="AG23" s="8"/>
    </row>
    <row r="24" spans="1:33" x14ac:dyDescent="0.2">
      <c r="A24" s="12">
        <v>2401</v>
      </c>
      <c r="B24" s="13" t="s">
        <v>35</v>
      </c>
      <c r="C24" s="13">
        <v>43271</v>
      </c>
      <c r="D24" s="5">
        <v>30</v>
      </c>
      <c r="E24" s="6" t="s">
        <v>81</v>
      </c>
      <c r="F24" s="5" t="s">
        <v>117</v>
      </c>
      <c r="G24" s="6" t="s">
        <v>116</v>
      </c>
      <c r="H24" s="5" t="str">
        <f>"000318"</f>
        <v>000318</v>
      </c>
      <c r="I24" s="4">
        <v>43160</v>
      </c>
      <c r="J24" s="5" t="str">
        <f>"000019"</f>
        <v>000019</v>
      </c>
      <c r="K24" s="4">
        <v>43236</v>
      </c>
      <c r="L24" s="5" t="str">
        <f>"000035"</f>
        <v>000035</v>
      </c>
      <c r="M24" s="4">
        <v>43236</v>
      </c>
      <c r="N24" s="5">
        <v>18</v>
      </c>
      <c r="O24" s="5" t="str">
        <f>"002695"</f>
        <v>002695</v>
      </c>
      <c r="P24" s="4">
        <v>43270</v>
      </c>
      <c r="Q24" s="7">
        <v>14.96227</v>
      </c>
      <c r="R24" s="7">
        <v>1.4285000000000001</v>
      </c>
      <c r="S24" s="7">
        <v>13.533770000000001</v>
      </c>
      <c r="T24" s="5">
        <v>97</v>
      </c>
      <c r="U24" s="4">
        <v>43271</v>
      </c>
      <c r="V24" s="5">
        <v>7410852963</v>
      </c>
      <c r="W24" s="6" t="s">
        <v>48</v>
      </c>
      <c r="X24" s="5" t="s">
        <v>44</v>
      </c>
      <c r="Y24" s="6" t="s">
        <v>45</v>
      </c>
      <c r="Z24" s="5" t="s">
        <v>66</v>
      </c>
      <c r="AA24" s="6" t="s">
        <v>65</v>
      </c>
      <c r="AB24" s="7">
        <v>0.1496227</v>
      </c>
      <c r="AD24" s="8"/>
      <c r="AF24" s="8"/>
      <c r="AG24" s="8"/>
    </row>
    <row r="25" spans="1:33" x14ac:dyDescent="0.2">
      <c r="A25" s="12">
        <v>2690</v>
      </c>
      <c r="B25" s="13" t="s">
        <v>35</v>
      </c>
      <c r="C25" s="13">
        <v>43278</v>
      </c>
      <c r="D25" s="5">
        <v>30</v>
      </c>
      <c r="E25" s="6" t="s">
        <v>81</v>
      </c>
      <c r="F25" s="5" t="s">
        <v>115</v>
      </c>
      <c r="G25" s="6" t="s">
        <v>114</v>
      </c>
      <c r="H25" s="5" t="str">
        <f>"000207"</f>
        <v>000207</v>
      </c>
      <c r="I25" s="4">
        <v>43116</v>
      </c>
      <c r="J25" s="5" t="str">
        <f>"000122"</f>
        <v>000122</v>
      </c>
      <c r="K25" s="4">
        <v>43186</v>
      </c>
      <c r="L25" s="5" t="str">
        <f>"000401"</f>
        <v>000401</v>
      </c>
      <c r="M25" s="4">
        <v>43186</v>
      </c>
      <c r="N25" s="5">
        <v>18</v>
      </c>
      <c r="O25" s="5" t="str">
        <f>"003051"</f>
        <v>003051</v>
      </c>
      <c r="P25" s="4">
        <v>43277</v>
      </c>
      <c r="Q25" s="7">
        <v>4.8797600000000001</v>
      </c>
      <c r="R25" s="7">
        <v>0.45850000000000002</v>
      </c>
      <c r="S25" s="7">
        <v>4.4212600000000002</v>
      </c>
      <c r="T25" s="5">
        <v>102</v>
      </c>
      <c r="U25" s="4">
        <v>43278</v>
      </c>
      <c r="V25" s="5">
        <v>123456789</v>
      </c>
      <c r="W25" s="6" t="s">
        <v>67</v>
      </c>
      <c r="X25" s="5" t="s">
        <v>54</v>
      </c>
      <c r="Y25" s="6" t="s">
        <v>53</v>
      </c>
      <c r="Z25" s="5" t="s">
        <v>66</v>
      </c>
      <c r="AA25" s="6" t="s">
        <v>65</v>
      </c>
      <c r="AB25" s="7">
        <v>4.8797600000000003E-2</v>
      </c>
      <c r="AD25" s="8"/>
      <c r="AF25" s="8"/>
      <c r="AG25" s="8"/>
    </row>
    <row r="26" spans="1:33" x14ac:dyDescent="0.2">
      <c r="A26" s="12">
        <v>2691</v>
      </c>
      <c r="B26" s="13" t="s">
        <v>35</v>
      </c>
      <c r="C26" s="13">
        <v>43278</v>
      </c>
      <c r="D26" s="5">
        <v>30</v>
      </c>
      <c r="E26" s="6" t="s">
        <v>81</v>
      </c>
      <c r="F26" s="5" t="s">
        <v>113</v>
      </c>
      <c r="G26" s="6" t="s">
        <v>112</v>
      </c>
      <c r="H26" s="5" t="str">
        <f>"000206"</f>
        <v>000206</v>
      </c>
      <c r="I26" s="4">
        <v>43116</v>
      </c>
      <c r="J26" s="5" t="str">
        <f>"000121"</f>
        <v>000121</v>
      </c>
      <c r="K26" s="4">
        <v>43185</v>
      </c>
      <c r="L26" s="5" t="str">
        <f>"000400"</f>
        <v>000400</v>
      </c>
      <c r="M26" s="4">
        <v>43185</v>
      </c>
      <c r="N26" s="5">
        <v>18</v>
      </c>
      <c r="O26" s="5" t="str">
        <f>"003052"</f>
        <v>003052</v>
      </c>
      <c r="P26" s="4">
        <v>43277</v>
      </c>
      <c r="Q26" s="7">
        <v>4.9543400000000002</v>
      </c>
      <c r="R26" s="7">
        <v>0.4718</v>
      </c>
      <c r="S26" s="7">
        <v>4.4825400000000002</v>
      </c>
      <c r="T26" s="5">
        <v>102</v>
      </c>
      <c r="U26" s="4">
        <v>43278</v>
      </c>
      <c r="V26" s="5">
        <v>123456789</v>
      </c>
      <c r="W26" s="6" t="s">
        <v>78</v>
      </c>
      <c r="X26" s="5" t="s">
        <v>46</v>
      </c>
      <c r="Y26" s="6" t="s">
        <v>47</v>
      </c>
      <c r="Z26" s="5" t="s">
        <v>66</v>
      </c>
      <c r="AA26" s="6" t="s">
        <v>65</v>
      </c>
      <c r="AB26" s="7">
        <v>4.9543400000000001E-2</v>
      </c>
      <c r="AD26" s="8"/>
      <c r="AF26" s="8"/>
      <c r="AG26" s="8"/>
    </row>
    <row r="27" spans="1:33" x14ac:dyDescent="0.2">
      <c r="A27" s="12">
        <v>3238</v>
      </c>
      <c r="B27" s="13" t="s">
        <v>32</v>
      </c>
      <c r="C27" s="13">
        <v>43293</v>
      </c>
      <c r="D27" s="5">
        <v>30</v>
      </c>
      <c r="E27" s="6" t="s">
        <v>81</v>
      </c>
      <c r="F27" s="5" t="s">
        <v>111</v>
      </c>
      <c r="G27" s="6" t="s">
        <v>110</v>
      </c>
      <c r="H27" s="5" t="str">
        <f>"000307"</f>
        <v>000307</v>
      </c>
      <c r="I27" s="4">
        <v>43160</v>
      </c>
      <c r="J27" s="5" t="str">
        <f>"000038"</f>
        <v>000038</v>
      </c>
      <c r="K27" s="4">
        <v>43264</v>
      </c>
      <c r="L27" s="5" t="str">
        <f>"000064"</f>
        <v>000064</v>
      </c>
      <c r="M27" s="4">
        <v>43264</v>
      </c>
      <c r="N27" s="5">
        <v>18</v>
      </c>
      <c r="O27" s="5" t="str">
        <f>"003583"</f>
        <v>003583</v>
      </c>
      <c r="P27" s="4">
        <v>43292</v>
      </c>
      <c r="Q27" s="7">
        <v>14.936540000000001</v>
      </c>
      <c r="R27" s="7">
        <v>1.3234999999999999</v>
      </c>
      <c r="S27" s="7">
        <v>13.61304</v>
      </c>
      <c r="T27" s="5">
        <v>123</v>
      </c>
      <c r="U27" s="4">
        <v>43293</v>
      </c>
      <c r="V27" s="5">
        <v>9638520741</v>
      </c>
      <c r="W27" s="6" t="s">
        <v>48</v>
      </c>
      <c r="X27" s="5" t="s">
        <v>56</v>
      </c>
      <c r="Y27" s="6" t="s">
        <v>55</v>
      </c>
      <c r="Z27" s="5" t="s">
        <v>66</v>
      </c>
      <c r="AA27" s="6" t="s">
        <v>65</v>
      </c>
      <c r="AB27" s="7">
        <v>0.14936540000000001</v>
      </c>
      <c r="AD27" s="8"/>
      <c r="AF27" s="8"/>
      <c r="AG27" s="8"/>
    </row>
    <row r="28" spans="1:33" x14ac:dyDescent="0.2">
      <c r="A28" s="12">
        <v>3446</v>
      </c>
      <c r="B28" s="13" t="s">
        <v>32</v>
      </c>
      <c r="C28" s="13">
        <v>43299</v>
      </c>
      <c r="D28" s="5">
        <v>30</v>
      </c>
      <c r="E28" s="6" t="s">
        <v>81</v>
      </c>
      <c r="F28" s="5" t="s">
        <v>104</v>
      </c>
      <c r="G28" s="6" t="s">
        <v>103</v>
      </c>
      <c r="H28" s="5" t="str">
        <f>"000059"</f>
        <v>000059</v>
      </c>
      <c r="I28" s="4">
        <v>41235</v>
      </c>
      <c r="J28" s="5" t="str">
        <f>"000017"</f>
        <v>000017</v>
      </c>
      <c r="K28" s="4">
        <v>42941</v>
      </c>
      <c r="L28" s="5" t="str">
        <f>"000015"</f>
        <v>000015</v>
      </c>
      <c r="M28" s="4">
        <v>42941</v>
      </c>
      <c r="N28" s="5">
        <v>12</v>
      </c>
      <c r="O28" s="5" t="str">
        <f>"004611"</f>
        <v>004611</v>
      </c>
      <c r="P28" s="4">
        <v>43313</v>
      </c>
      <c r="Q28" s="7">
        <v>3.5370900000000001</v>
      </c>
      <c r="R28" s="7">
        <v>0.43319999999999997</v>
      </c>
      <c r="S28" s="7">
        <v>3.1038899999999998</v>
      </c>
      <c r="T28" s="5">
        <v>127</v>
      </c>
      <c r="U28" s="4">
        <v>43299</v>
      </c>
      <c r="V28" s="5">
        <v>9845058699</v>
      </c>
      <c r="W28" s="6" t="s">
        <v>64</v>
      </c>
      <c r="X28" s="5" t="s">
        <v>33</v>
      </c>
      <c r="Y28" s="6" t="s">
        <v>34</v>
      </c>
      <c r="Z28" s="5" t="s">
        <v>63</v>
      </c>
      <c r="AA28" s="6" t="s">
        <v>62</v>
      </c>
      <c r="AB28" s="7">
        <v>3.5370900000000004E-2</v>
      </c>
      <c r="AD28" s="8"/>
      <c r="AF28" s="8"/>
      <c r="AG28" s="8"/>
    </row>
    <row r="29" spans="1:33" x14ac:dyDescent="0.2">
      <c r="A29" s="12">
        <v>3706</v>
      </c>
      <c r="B29" s="13" t="s">
        <v>32</v>
      </c>
      <c r="C29" s="13">
        <v>43301</v>
      </c>
      <c r="D29" s="5">
        <v>30</v>
      </c>
      <c r="E29" s="6" t="s">
        <v>81</v>
      </c>
      <c r="F29" s="5" t="s">
        <v>109</v>
      </c>
      <c r="G29" s="6" t="s">
        <v>108</v>
      </c>
      <c r="H29" s="5" t="str">
        <f>"000006"</f>
        <v>000006</v>
      </c>
      <c r="I29" s="4">
        <v>42947</v>
      </c>
      <c r="J29" s="5" t="str">
        <f>"000190"</f>
        <v>000190</v>
      </c>
      <c r="K29" s="4">
        <v>43157</v>
      </c>
      <c r="L29" s="5" t="str">
        <f>"000179"</f>
        <v>000179</v>
      </c>
      <c r="M29" s="4">
        <v>43157</v>
      </c>
      <c r="N29" s="5">
        <v>16</v>
      </c>
      <c r="O29" s="5" t="str">
        <f>"003965"</f>
        <v>003965</v>
      </c>
      <c r="P29" s="4">
        <v>43299</v>
      </c>
      <c r="Q29" s="7">
        <v>4.1429600000000004</v>
      </c>
      <c r="R29" s="7">
        <v>0.42695</v>
      </c>
      <c r="S29" s="7">
        <v>3.7160099999999998</v>
      </c>
      <c r="T29" s="5">
        <v>134</v>
      </c>
      <c r="U29" s="4">
        <v>43301</v>
      </c>
      <c r="V29" s="5">
        <v>9845058699</v>
      </c>
      <c r="W29" s="6" t="s">
        <v>107</v>
      </c>
      <c r="X29" s="5" t="s">
        <v>33</v>
      </c>
      <c r="Y29" s="6" t="s">
        <v>34</v>
      </c>
      <c r="Z29" s="5" t="s">
        <v>63</v>
      </c>
      <c r="AA29" s="6" t="s">
        <v>62</v>
      </c>
      <c r="AB29" s="7">
        <v>4.1429600000000004E-2</v>
      </c>
      <c r="AD29" s="8"/>
      <c r="AF29" s="8"/>
      <c r="AG29" s="8"/>
    </row>
    <row r="30" spans="1:33" x14ac:dyDescent="0.2">
      <c r="A30" s="12">
        <v>3707</v>
      </c>
      <c r="B30" s="13" t="s">
        <v>32</v>
      </c>
      <c r="C30" s="13">
        <v>43301</v>
      </c>
      <c r="D30" s="5">
        <v>30</v>
      </c>
      <c r="E30" s="6" t="s">
        <v>81</v>
      </c>
      <c r="F30" s="5" t="s">
        <v>109</v>
      </c>
      <c r="G30" s="6" t="s">
        <v>108</v>
      </c>
      <c r="H30" s="5" t="str">
        <f>"000006"</f>
        <v>000006</v>
      </c>
      <c r="I30" s="4">
        <v>42947</v>
      </c>
      <c r="J30" s="5" t="str">
        <f>"000190"</f>
        <v>000190</v>
      </c>
      <c r="K30" s="4">
        <v>43157</v>
      </c>
      <c r="L30" s="5" t="str">
        <f>"000179"</f>
        <v>000179</v>
      </c>
      <c r="M30" s="4">
        <v>43157</v>
      </c>
      <c r="N30" s="5">
        <v>16</v>
      </c>
      <c r="O30" s="5" t="str">
        <f>"003965"</f>
        <v>003965</v>
      </c>
      <c r="P30" s="4">
        <v>43299</v>
      </c>
      <c r="Q30" s="7">
        <v>10.25938</v>
      </c>
      <c r="R30" s="7">
        <v>0.82277999999999996</v>
      </c>
      <c r="S30" s="7">
        <v>9.4366000000000003</v>
      </c>
      <c r="T30" s="5">
        <v>134</v>
      </c>
      <c r="U30" s="4">
        <v>43301</v>
      </c>
      <c r="V30" s="5">
        <v>9845058699</v>
      </c>
      <c r="W30" s="6" t="s">
        <v>107</v>
      </c>
      <c r="X30" s="5" t="s">
        <v>33</v>
      </c>
      <c r="Y30" s="6" t="s">
        <v>34</v>
      </c>
      <c r="Z30" s="5" t="s">
        <v>63</v>
      </c>
      <c r="AA30" s="6" t="s">
        <v>62</v>
      </c>
      <c r="AB30" s="7">
        <v>0.1025938</v>
      </c>
      <c r="AD30" s="8"/>
      <c r="AF30" s="8"/>
      <c r="AG30" s="8"/>
    </row>
    <row r="31" spans="1:33" x14ac:dyDescent="0.2">
      <c r="A31" s="12">
        <v>4078</v>
      </c>
      <c r="B31" s="13" t="s">
        <v>32</v>
      </c>
      <c r="C31" s="13">
        <v>43308</v>
      </c>
      <c r="D31" s="5">
        <v>30</v>
      </c>
      <c r="E31" s="6" t="s">
        <v>81</v>
      </c>
      <c r="F31" s="5" t="s">
        <v>106</v>
      </c>
      <c r="G31" s="6" t="s">
        <v>105</v>
      </c>
      <c r="H31" s="5" t="str">
        <f>"000044"</f>
        <v>000044</v>
      </c>
      <c r="I31" s="4">
        <v>43297</v>
      </c>
      <c r="J31" s="5" t="str">
        <f>"000071"</f>
        <v>000071</v>
      </c>
      <c r="K31" s="4">
        <v>43297</v>
      </c>
      <c r="L31" s="5" t="str">
        <f>"000071"</f>
        <v>000071</v>
      </c>
      <c r="M31" s="4">
        <v>43297</v>
      </c>
      <c r="N31" s="5">
        <v>18</v>
      </c>
      <c r="O31" s="5" t="str">
        <f>"004378"</f>
        <v>004378</v>
      </c>
      <c r="P31" s="4">
        <v>43306</v>
      </c>
      <c r="Q31" s="7">
        <v>9.9936600000000002</v>
      </c>
      <c r="R31" s="7">
        <v>1.0605</v>
      </c>
      <c r="S31" s="7">
        <v>8.9331600000000009</v>
      </c>
      <c r="T31" s="5">
        <v>143</v>
      </c>
      <c r="U31" s="4">
        <v>43308</v>
      </c>
      <c r="V31" s="5">
        <v>8880046443</v>
      </c>
      <c r="W31" s="6" t="s">
        <v>59</v>
      </c>
      <c r="X31" s="5" t="s">
        <v>42</v>
      </c>
      <c r="Y31" s="6" t="s">
        <v>43</v>
      </c>
      <c r="Z31" s="5" t="s">
        <v>63</v>
      </c>
      <c r="AA31" s="6" t="s">
        <v>62</v>
      </c>
      <c r="AB31" s="7">
        <v>9.99366E-2</v>
      </c>
      <c r="AD31" s="8"/>
      <c r="AF31" s="8"/>
      <c r="AG31" s="8"/>
    </row>
    <row r="32" spans="1:33" x14ac:dyDescent="0.2">
      <c r="A32" s="12">
        <v>4393</v>
      </c>
      <c r="B32" s="13" t="s">
        <v>29</v>
      </c>
      <c r="C32" s="13">
        <v>43318</v>
      </c>
      <c r="D32" s="5">
        <v>30</v>
      </c>
      <c r="E32" s="6" t="s">
        <v>81</v>
      </c>
      <c r="F32" s="5" t="s">
        <v>104</v>
      </c>
      <c r="G32" s="6" t="s">
        <v>103</v>
      </c>
      <c r="H32" s="5" t="str">
        <f>"000059"</f>
        <v>000059</v>
      </c>
      <c r="I32" s="4">
        <v>41235</v>
      </c>
      <c r="J32" s="5" t="str">
        <f>"000017"</f>
        <v>000017</v>
      </c>
      <c r="K32" s="4">
        <v>42941</v>
      </c>
      <c r="L32" s="5" t="str">
        <f>"000015"</f>
        <v>000015</v>
      </c>
      <c r="M32" s="4">
        <v>42941</v>
      </c>
      <c r="N32" s="5">
        <v>12</v>
      </c>
      <c r="O32" s="5" t="str">
        <f>"004611"</f>
        <v>004611</v>
      </c>
      <c r="P32" s="4">
        <v>43313</v>
      </c>
      <c r="Q32" s="7">
        <v>2.5323699999999998</v>
      </c>
      <c r="R32" s="7">
        <v>0.31519999999999998</v>
      </c>
      <c r="S32" s="7">
        <v>2.2171699999999999</v>
      </c>
      <c r="T32" s="5">
        <v>157</v>
      </c>
      <c r="U32" s="4">
        <v>43318</v>
      </c>
      <c r="V32" s="5">
        <v>9845058699</v>
      </c>
      <c r="W32" s="6" t="s">
        <v>64</v>
      </c>
      <c r="X32" s="5" t="s">
        <v>33</v>
      </c>
      <c r="Y32" s="6" t="s">
        <v>34</v>
      </c>
      <c r="Z32" s="5" t="s">
        <v>63</v>
      </c>
      <c r="AA32" s="6" t="s">
        <v>62</v>
      </c>
      <c r="AB32" s="7">
        <v>2.5323699999999998E-2</v>
      </c>
      <c r="AD32" s="8"/>
      <c r="AF32" s="8"/>
      <c r="AG32" s="8"/>
    </row>
    <row r="33" spans="1:33" x14ac:dyDescent="0.2">
      <c r="A33" s="12">
        <v>4394</v>
      </c>
      <c r="B33" s="13" t="s">
        <v>29</v>
      </c>
      <c r="C33" s="13">
        <v>43318</v>
      </c>
      <c r="D33" s="5">
        <v>30</v>
      </c>
      <c r="E33" s="6" t="s">
        <v>81</v>
      </c>
      <c r="F33" s="5" t="s">
        <v>102</v>
      </c>
      <c r="G33" s="6" t="s">
        <v>101</v>
      </c>
      <c r="H33" s="5" t="str">
        <f>"0.0181"</f>
        <v>0.0181</v>
      </c>
      <c r="I33" s="4">
        <v>42770</v>
      </c>
      <c r="J33" s="5" t="str">
        <f>"000116"</f>
        <v>000116</v>
      </c>
      <c r="K33" s="4">
        <v>42794</v>
      </c>
      <c r="L33" s="5" t="str">
        <f>"000507"</f>
        <v>000507</v>
      </c>
      <c r="M33" s="4">
        <v>42794</v>
      </c>
      <c r="N33" s="5">
        <v>17</v>
      </c>
      <c r="O33" s="5" t="str">
        <f>"004669"</f>
        <v>004669</v>
      </c>
      <c r="P33" s="4">
        <v>43313</v>
      </c>
      <c r="Q33" s="7">
        <v>19.767600000000002</v>
      </c>
      <c r="R33" s="7">
        <v>2.7895400000000001</v>
      </c>
      <c r="S33" s="7">
        <v>16.978059999999999</v>
      </c>
      <c r="T33" s="5">
        <v>159</v>
      </c>
      <c r="U33" s="4">
        <v>43318</v>
      </c>
      <c r="V33" s="5">
        <v>123456789</v>
      </c>
      <c r="W33" s="6" t="s">
        <v>100</v>
      </c>
      <c r="X33" s="5" t="s">
        <v>52</v>
      </c>
      <c r="Y33" s="6" t="s">
        <v>51</v>
      </c>
      <c r="Z33" s="5" t="s">
        <v>66</v>
      </c>
      <c r="AA33" s="6" t="s">
        <v>65</v>
      </c>
      <c r="AB33" s="7">
        <v>0.19767600000000002</v>
      </c>
      <c r="AD33" s="8"/>
      <c r="AF33" s="8"/>
      <c r="AG33" s="8"/>
    </row>
    <row r="34" spans="1:33" x14ac:dyDescent="0.2">
      <c r="A34" s="12">
        <v>4395</v>
      </c>
      <c r="B34" s="13" t="s">
        <v>29</v>
      </c>
      <c r="C34" s="13">
        <v>43318</v>
      </c>
      <c r="D34" s="5">
        <v>30</v>
      </c>
      <c r="E34" s="6" t="s">
        <v>81</v>
      </c>
      <c r="F34" s="5" t="s">
        <v>99</v>
      </c>
      <c r="G34" s="6" t="s">
        <v>98</v>
      </c>
      <c r="H34" s="5" t="str">
        <f>"000184"</f>
        <v>000184</v>
      </c>
      <c r="I34" s="4">
        <v>42770</v>
      </c>
      <c r="J34" s="5" t="str">
        <f>"000117"</f>
        <v>000117</v>
      </c>
      <c r="K34" s="4">
        <v>42794</v>
      </c>
      <c r="L34" s="5" t="str">
        <f>"000508"</f>
        <v>000508</v>
      </c>
      <c r="M34" s="4">
        <v>42794</v>
      </c>
      <c r="N34" s="5">
        <v>17</v>
      </c>
      <c r="O34" s="5" t="str">
        <f>"004671"</f>
        <v>004671</v>
      </c>
      <c r="P34" s="4">
        <v>43313</v>
      </c>
      <c r="Q34" s="7">
        <v>19.776039999999998</v>
      </c>
      <c r="R34" s="7">
        <v>2.7906499999999999</v>
      </c>
      <c r="S34" s="7">
        <v>16.985389999999999</v>
      </c>
      <c r="T34" s="5">
        <v>159</v>
      </c>
      <c r="U34" s="4">
        <v>43318</v>
      </c>
      <c r="V34" s="5">
        <v>123456789</v>
      </c>
      <c r="W34" s="6" t="s">
        <v>77</v>
      </c>
      <c r="X34" s="5" t="s">
        <v>52</v>
      </c>
      <c r="Y34" s="6" t="s">
        <v>51</v>
      </c>
      <c r="Z34" s="5" t="s">
        <v>66</v>
      </c>
      <c r="AA34" s="6" t="s">
        <v>65</v>
      </c>
      <c r="AB34" s="7">
        <v>0.19776039999999998</v>
      </c>
      <c r="AD34" s="8"/>
      <c r="AF34" s="8"/>
      <c r="AG34" s="8"/>
    </row>
    <row r="35" spans="1:33" x14ac:dyDescent="0.2">
      <c r="A35" s="12">
        <v>4396</v>
      </c>
      <c r="B35" s="13" t="s">
        <v>29</v>
      </c>
      <c r="C35" s="13">
        <v>43318</v>
      </c>
      <c r="D35" s="5">
        <v>30</v>
      </c>
      <c r="E35" s="6" t="s">
        <v>81</v>
      </c>
      <c r="F35" s="5" t="s">
        <v>97</v>
      </c>
      <c r="G35" s="6" t="s">
        <v>96</v>
      </c>
      <c r="H35" s="5" t="str">
        <f>"000183"</f>
        <v>000183</v>
      </c>
      <c r="I35" s="4">
        <v>42770</v>
      </c>
      <c r="J35" s="5" t="str">
        <f>"000120"</f>
        <v>000120</v>
      </c>
      <c r="K35" s="4">
        <v>42794</v>
      </c>
      <c r="L35" s="5" t="str">
        <f>"000509"</f>
        <v>000509</v>
      </c>
      <c r="M35" s="4">
        <v>42794</v>
      </c>
      <c r="N35" s="5">
        <v>17</v>
      </c>
      <c r="O35" s="5" t="str">
        <f>"004674"</f>
        <v>004674</v>
      </c>
      <c r="P35" s="4">
        <v>43313</v>
      </c>
      <c r="Q35" s="7">
        <v>19.793759999999999</v>
      </c>
      <c r="R35" s="7">
        <v>2.7929599999999999</v>
      </c>
      <c r="S35" s="7">
        <v>17.000800000000002</v>
      </c>
      <c r="T35" s="5">
        <v>159</v>
      </c>
      <c r="U35" s="4">
        <v>43318</v>
      </c>
      <c r="V35" s="5">
        <v>123456789</v>
      </c>
      <c r="W35" s="6" t="s">
        <v>73</v>
      </c>
      <c r="X35" s="5" t="s">
        <v>52</v>
      </c>
      <c r="Y35" s="6" t="s">
        <v>51</v>
      </c>
      <c r="Z35" s="5" t="s">
        <v>66</v>
      </c>
      <c r="AA35" s="6" t="s">
        <v>65</v>
      </c>
      <c r="AB35" s="7">
        <v>0.19793759999999999</v>
      </c>
      <c r="AD35" s="8"/>
      <c r="AF35" s="8"/>
      <c r="AG35" s="8"/>
    </row>
    <row r="36" spans="1:33" x14ac:dyDescent="0.2">
      <c r="A36" s="12">
        <v>4397</v>
      </c>
      <c r="B36" s="13" t="s">
        <v>29</v>
      </c>
      <c r="C36" s="13">
        <v>43318</v>
      </c>
      <c r="D36" s="5">
        <v>30</v>
      </c>
      <c r="E36" s="6" t="s">
        <v>81</v>
      </c>
      <c r="F36" s="5" t="s">
        <v>95</v>
      </c>
      <c r="G36" s="6" t="s">
        <v>94</v>
      </c>
      <c r="H36" s="5" t="str">
        <f>"000185"</f>
        <v>000185</v>
      </c>
      <c r="I36" s="4">
        <v>42770</v>
      </c>
      <c r="J36" s="5" t="str">
        <f>"000119"</f>
        <v>000119</v>
      </c>
      <c r="K36" s="4">
        <v>42794</v>
      </c>
      <c r="L36" s="5" t="str">
        <f>"000510"</f>
        <v>000510</v>
      </c>
      <c r="M36" s="4">
        <v>42794</v>
      </c>
      <c r="N36" s="5">
        <v>17</v>
      </c>
      <c r="O36" s="5" t="str">
        <f>"004676"</f>
        <v>004676</v>
      </c>
      <c r="P36" s="4">
        <v>43313</v>
      </c>
      <c r="Q36" s="7">
        <v>18.65784</v>
      </c>
      <c r="R36" s="7">
        <v>2.64418</v>
      </c>
      <c r="S36" s="7">
        <v>16.013660000000002</v>
      </c>
      <c r="T36" s="5">
        <v>159</v>
      </c>
      <c r="U36" s="4">
        <v>43318</v>
      </c>
      <c r="V36" s="5">
        <v>123456789</v>
      </c>
      <c r="W36" s="6" t="s">
        <v>73</v>
      </c>
      <c r="X36" s="5" t="s">
        <v>52</v>
      </c>
      <c r="Y36" s="6" t="s">
        <v>51</v>
      </c>
      <c r="Z36" s="5" t="s">
        <v>66</v>
      </c>
      <c r="AA36" s="6" t="s">
        <v>65</v>
      </c>
      <c r="AB36" s="7">
        <v>0.18657840000000001</v>
      </c>
      <c r="AD36" s="8"/>
      <c r="AF36" s="8"/>
      <c r="AG36" s="8"/>
    </row>
    <row r="37" spans="1:33" x14ac:dyDescent="0.2">
      <c r="A37" s="12">
        <v>4398</v>
      </c>
      <c r="B37" s="13" t="s">
        <v>29</v>
      </c>
      <c r="C37" s="13">
        <v>43318</v>
      </c>
      <c r="D37" s="5">
        <v>30</v>
      </c>
      <c r="E37" s="6" t="s">
        <v>81</v>
      </c>
      <c r="F37" s="5" t="s">
        <v>93</v>
      </c>
      <c r="G37" s="6" t="s">
        <v>92</v>
      </c>
      <c r="H37" s="5" t="str">
        <f>"000182"</f>
        <v>000182</v>
      </c>
      <c r="I37" s="4">
        <v>42770</v>
      </c>
      <c r="J37" s="5" t="str">
        <f>"000118"</f>
        <v>000118</v>
      </c>
      <c r="K37" s="4">
        <v>42794</v>
      </c>
      <c r="L37" s="5" t="str">
        <f>"000511"</f>
        <v>000511</v>
      </c>
      <c r="M37" s="4">
        <v>42794</v>
      </c>
      <c r="N37" s="5">
        <v>17</v>
      </c>
      <c r="O37" s="5" t="str">
        <f>"004678"</f>
        <v>004678</v>
      </c>
      <c r="P37" s="4">
        <v>43313</v>
      </c>
      <c r="Q37" s="7">
        <v>18.811140000000002</v>
      </c>
      <c r="R37" s="7">
        <v>2.6642399999999999</v>
      </c>
      <c r="S37" s="7">
        <v>16.146899999999999</v>
      </c>
      <c r="T37" s="5">
        <v>159</v>
      </c>
      <c r="U37" s="4">
        <v>43318</v>
      </c>
      <c r="V37" s="5">
        <v>123456789</v>
      </c>
      <c r="W37" s="6" t="s">
        <v>73</v>
      </c>
      <c r="X37" s="5" t="s">
        <v>52</v>
      </c>
      <c r="Y37" s="6" t="s">
        <v>51</v>
      </c>
      <c r="Z37" s="5" t="s">
        <v>66</v>
      </c>
      <c r="AA37" s="6" t="s">
        <v>65</v>
      </c>
      <c r="AB37" s="7">
        <v>0.18811140000000001</v>
      </c>
      <c r="AD37" s="8"/>
      <c r="AF37" s="8"/>
      <c r="AG37" s="8"/>
    </row>
    <row r="38" spans="1:33" x14ac:dyDescent="0.2">
      <c r="A38" s="12">
        <v>5081</v>
      </c>
      <c r="B38" s="13" t="s">
        <v>29</v>
      </c>
      <c r="C38" s="13">
        <v>43337</v>
      </c>
      <c r="D38" s="5">
        <v>30</v>
      </c>
      <c r="E38" s="6" t="s">
        <v>81</v>
      </c>
      <c r="F38" s="5" t="s">
        <v>91</v>
      </c>
      <c r="G38" s="6" t="s">
        <v>90</v>
      </c>
      <c r="H38" s="5" t="str">
        <f>"000305"</f>
        <v>000305</v>
      </c>
      <c r="I38" s="4">
        <v>43160</v>
      </c>
      <c r="J38" s="5" t="str">
        <f>"000077"</f>
        <v>000077</v>
      </c>
      <c r="K38" s="4">
        <v>43307</v>
      </c>
      <c r="L38" s="5" t="str">
        <f>"000132"</f>
        <v>000132</v>
      </c>
      <c r="M38" s="4">
        <v>43307</v>
      </c>
      <c r="N38" s="5">
        <v>18</v>
      </c>
      <c r="O38" s="5" t="str">
        <f>"005244"</f>
        <v>005244</v>
      </c>
      <c r="P38" s="4">
        <v>43326</v>
      </c>
      <c r="Q38" s="7">
        <v>19.974039999999999</v>
      </c>
      <c r="R38" s="7">
        <v>1.9964999999999999</v>
      </c>
      <c r="S38" s="7">
        <v>17.977540000000001</v>
      </c>
      <c r="T38" s="5">
        <v>181</v>
      </c>
      <c r="U38" s="4">
        <v>43337</v>
      </c>
      <c r="V38" s="5">
        <v>9638520741</v>
      </c>
      <c r="W38" s="6" t="s">
        <v>48</v>
      </c>
      <c r="X38" s="5" t="s">
        <v>50</v>
      </c>
      <c r="Y38" s="6" t="s">
        <v>49</v>
      </c>
      <c r="Z38" s="5" t="s">
        <v>66</v>
      </c>
      <c r="AA38" s="6" t="s">
        <v>65</v>
      </c>
      <c r="AB38" s="7">
        <v>0.19974039999999998</v>
      </c>
      <c r="AD38" s="8"/>
      <c r="AF38" s="8"/>
      <c r="AG38" s="8"/>
    </row>
    <row r="39" spans="1:33" x14ac:dyDescent="0.2">
      <c r="A39" s="12">
        <v>5082</v>
      </c>
      <c r="B39" s="13" t="s">
        <v>29</v>
      </c>
      <c r="C39" s="13">
        <v>43337</v>
      </c>
      <c r="D39" s="5">
        <v>30</v>
      </c>
      <c r="E39" s="6" t="s">
        <v>81</v>
      </c>
      <c r="F39" s="5" t="s">
        <v>89</v>
      </c>
      <c r="G39" s="6" t="s">
        <v>88</v>
      </c>
      <c r="H39" s="5" t="str">
        <f>"000303"</f>
        <v>000303</v>
      </c>
      <c r="I39" s="4">
        <v>43162</v>
      </c>
      <c r="J39" s="5" t="str">
        <f>"000080"</f>
        <v>000080</v>
      </c>
      <c r="K39" s="4">
        <v>43309</v>
      </c>
      <c r="L39" s="5" t="str">
        <f>"000134"</f>
        <v>000134</v>
      </c>
      <c r="M39" s="4">
        <v>43309</v>
      </c>
      <c r="N39" s="5">
        <v>18</v>
      </c>
      <c r="O39" s="5" t="str">
        <f>"005250"</f>
        <v>005250</v>
      </c>
      <c r="P39" s="4">
        <v>43326</v>
      </c>
      <c r="Q39" s="7">
        <v>39.968350000000001</v>
      </c>
      <c r="R39" s="7">
        <v>3.5640000000000001</v>
      </c>
      <c r="S39" s="7">
        <v>36.404350000000001</v>
      </c>
      <c r="T39" s="5">
        <v>181</v>
      </c>
      <c r="U39" s="4">
        <v>43337</v>
      </c>
      <c r="V39" s="5">
        <v>123456789</v>
      </c>
      <c r="W39" s="6" t="s">
        <v>48</v>
      </c>
      <c r="X39" s="5" t="s">
        <v>50</v>
      </c>
      <c r="Y39" s="6" t="s">
        <v>49</v>
      </c>
      <c r="Z39" s="5" t="s">
        <v>66</v>
      </c>
      <c r="AA39" s="6" t="s">
        <v>65</v>
      </c>
      <c r="AB39" s="7">
        <v>0.39968350000000002</v>
      </c>
      <c r="AD39" s="8"/>
      <c r="AF39" s="8"/>
      <c r="AG39" s="8"/>
    </row>
    <row r="40" spans="1:33" x14ac:dyDescent="0.2">
      <c r="A40" s="12">
        <v>5193</v>
      </c>
      <c r="B40" s="13" t="s">
        <v>37</v>
      </c>
      <c r="C40" s="13">
        <v>43346</v>
      </c>
      <c r="D40" s="5">
        <v>30</v>
      </c>
      <c r="E40" s="6" t="s">
        <v>81</v>
      </c>
      <c r="F40" s="5" t="s">
        <v>87</v>
      </c>
      <c r="G40" s="6" t="s">
        <v>86</v>
      </c>
      <c r="H40" s="5" t="str">
        <f>"000112"</f>
        <v>000112</v>
      </c>
      <c r="I40" s="4">
        <v>42763</v>
      </c>
      <c r="J40" s="5" t="str">
        <f>"000015"</f>
        <v>000015</v>
      </c>
      <c r="K40" s="4">
        <v>42857</v>
      </c>
      <c r="L40" s="5" t="str">
        <f>"000034"</f>
        <v>000034</v>
      </c>
      <c r="M40" s="4">
        <v>42859</v>
      </c>
      <c r="N40" s="5">
        <v>17</v>
      </c>
      <c r="O40" s="5" t="str">
        <f>"005498"</f>
        <v>005498</v>
      </c>
      <c r="P40" s="4">
        <v>43340</v>
      </c>
      <c r="Q40" s="7">
        <v>48.899320000000003</v>
      </c>
      <c r="R40" s="7">
        <v>7.2221900000000003</v>
      </c>
      <c r="S40" s="7">
        <v>41.677129999999998</v>
      </c>
      <c r="T40" s="5">
        <v>189</v>
      </c>
      <c r="U40" s="4">
        <v>43346</v>
      </c>
      <c r="V40" s="5">
        <v>9901801661</v>
      </c>
      <c r="W40" s="6" t="s">
        <v>59</v>
      </c>
      <c r="X40" s="5" t="s">
        <v>52</v>
      </c>
      <c r="Y40" s="6" t="s">
        <v>51</v>
      </c>
      <c r="Z40" s="5" t="s">
        <v>63</v>
      </c>
      <c r="AA40" s="6" t="s">
        <v>62</v>
      </c>
      <c r="AB40" s="7">
        <f>Q40/100</f>
        <v>0.48899320000000002</v>
      </c>
      <c r="AD40" s="8"/>
      <c r="AF40" s="8"/>
      <c r="AG40" s="8"/>
    </row>
    <row r="41" spans="1:33" x14ac:dyDescent="0.2">
      <c r="A41" s="12">
        <v>5194</v>
      </c>
      <c r="B41" s="13" t="s">
        <v>37</v>
      </c>
      <c r="C41" s="13">
        <v>43346</v>
      </c>
      <c r="D41" s="5">
        <v>30</v>
      </c>
      <c r="E41" s="6" t="s">
        <v>81</v>
      </c>
      <c r="F41" s="5" t="s">
        <v>85</v>
      </c>
      <c r="G41" s="6" t="s">
        <v>84</v>
      </c>
      <c r="H41" s="5" t="str">
        <f>"000020"</f>
        <v>000020</v>
      </c>
      <c r="I41" s="4">
        <v>42500</v>
      </c>
      <c r="J41" s="5" t="str">
        <f>"000016"</f>
        <v>000016</v>
      </c>
      <c r="K41" s="4">
        <v>42858</v>
      </c>
      <c r="L41" s="5" t="str">
        <f>"000035"</f>
        <v>000035</v>
      </c>
      <c r="M41" s="4">
        <v>42859</v>
      </c>
      <c r="N41" s="5">
        <v>16</v>
      </c>
      <c r="O41" s="5" t="str">
        <f>"005499"</f>
        <v>005499</v>
      </c>
      <c r="P41" s="4">
        <v>43340</v>
      </c>
      <c r="Q41" s="7">
        <v>39.963450000000002</v>
      </c>
      <c r="R41" s="7">
        <v>5.8752000000000004</v>
      </c>
      <c r="S41" s="7">
        <v>34.088250000000002</v>
      </c>
      <c r="T41" s="5">
        <v>189</v>
      </c>
      <c r="U41" s="4">
        <v>43346</v>
      </c>
      <c r="V41" s="5">
        <v>9901801661</v>
      </c>
      <c r="W41" s="6" t="s">
        <v>59</v>
      </c>
      <c r="X41" s="5" t="s">
        <v>52</v>
      </c>
      <c r="Y41" s="6" t="s">
        <v>51</v>
      </c>
      <c r="Z41" s="5" t="s">
        <v>63</v>
      </c>
      <c r="AA41" s="6" t="s">
        <v>62</v>
      </c>
      <c r="AB41" s="7">
        <f>Q41/100</f>
        <v>0.3996345</v>
      </c>
      <c r="AD41" s="8"/>
      <c r="AF41" s="8"/>
      <c r="AG41" s="8"/>
    </row>
    <row r="42" spans="1:33" x14ac:dyDescent="0.2">
      <c r="A42" s="12">
        <v>5195</v>
      </c>
      <c r="B42" s="13" t="s">
        <v>37</v>
      </c>
      <c r="C42" s="13">
        <v>43346</v>
      </c>
      <c r="D42" s="5">
        <v>30</v>
      </c>
      <c r="E42" s="6" t="s">
        <v>81</v>
      </c>
      <c r="F42" s="5" t="s">
        <v>83</v>
      </c>
      <c r="G42" s="6" t="s">
        <v>82</v>
      </c>
      <c r="H42" s="5" t="str">
        <f>"000008"</f>
        <v>000008</v>
      </c>
      <c r="I42" s="4">
        <v>42846</v>
      </c>
      <c r="J42" s="5" t="str">
        <f>"000"</f>
        <v>000</v>
      </c>
      <c r="K42" s="4">
        <v>26</v>
      </c>
      <c r="L42" s="5" t="str">
        <f>"000075"</f>
        <v>000075</v>
      </c>
      <c r="M42" s="4">
        <v>42898</v>
      </c>
      <c r="N42" s="5">
        <v>17</v>
      </c>
      <c r="O42" s="5" t="str">
        <f>"005500"</f>
        <v>005500</v>
      </c>
      <c r="P42" s="4">
        <v>43340</v>
      </c>
      <c r="Q42" s="7">
        <v>24.981159999999999</v>
      </c>
      <c r="R42" s="7">
        <v>3.6924000000000001</v>
      </c>
      <c r="S42" s="7">
        <v>21.28876</v>
      </c>
      <c r="T42" s="5">
        <v>189</v>
      </c>
      <c r="U42" s="4">
        <v>43346</v>
      </c>
      <c r="V42" s="5">
        <v>9901801661</v>
      </c>
      <c r="W42" s="6" t="s">
        <v>59</v>
      </c>
      <c r="X42" s="5" t="s">
        <v>52</v>
      </c>
      <c r="Y42" s="6" t="s">
        <v>51</v>
      </c>
      <c r="Z42" s="5" t="s">
        <v>63</v>
      </c>
      <c r="AA42" s="6" t="s">
        <v>62</v>
      </c>
      <c r="AB42" s="7">
        <f>Q42/100</f>
        <v>0.24981159999999999</v>
      </c>
      <c r="AD42" s="8"/>
      <c r="AF42" s="8"/>
      <c r="AG42" s="8"/>
    </row>
    <row r="43" spans="1:33" x14ac:dyDescent="0.2">
      <c r="A43" s="12">
        <v>5452</v>
      </c>
      <c r="B43" s="13" t="s">
        <v>37</v>
      </c>
      <c r="C43" s="13">
        <v>43357</v>
      </c>
      <c r="D43" s="5">
        <v>30</v>
      </c>
      <c r="E43" s="6" t="s">
        <v>81</v>
      </c>
      <c r="F43" s="5" t="s">
        <v>80</v>
      </c>
      <c r="G43" s="6" t="s">
        <v>79</v>
      </c>
      <c r="H43" s="5" t="str">
        <f>"000060"</f>
        <v>000060</v>
      </c>
      <c r="I43" s="4">
        <v>42944</v>
      </c>
      <c r="J43" s="5" t="str">
        <f>"000056"</f>
        <v>000056</v>
      </c>
      <c r="K43" s="4">
        <v>42944</v>
      </c>
      <c r="L43" s="5" t="str">
        <f>"000059"</f>
        <v>000059</v>
      </c>
      <c r="M43" s="4">
        <v>42944</v>
      </c>
      <c r="N43" s="5">
        <v>16</v>
      </c>
      <c r="O43" s="5" t="str">
        <f>"005657"</f>
        <v>005657</v>
      </c>
      <c r="P43" s="4">
        <v>43349</v>
      </c>
      <c r="Q43" s="7">
        <v>9.9734999999999996</v>
      </c>
      <c r="R43" s="7">
        <v>1.3067899999999999</v>
      </c>
      <c r="S43" s="7">
        <v>8.6667100000000001</v>
      </c>
      <c r="T43" s="5">
        <v>203</v>
      </c>
      <c r="U43" s="4">
        <v>43357</v>
      </c>
      <c r="V43" s="5">
        <v>123456789</v>
      </c>
      <c r="W43" s="6" t="s">
        <v>73</v>
      </c>
      <c r="X43" s="5" t="s">
        <v>30</v>
      </c>
      <c r="Y43" s="6" t="s">
        <v>31</v>
      </c>
      <c r="Z43" s="5" t="s">
        <v>66</v>
      </c>
      <c r="AA43" s="6" t="s">
        <v>65</v>
      </c>
      <c r="AB43" s="7">
        <f>Q43/100</f>
        <v>9.973499999999999E-2</v>
      </c>
      <c r="AD43" s="8"/>
      <c r="AF43" s="8"/>
      <c r="AG4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2019-01-14T11:23:02Z</dcterms:modified>
</cp:coreProperties>
</file>