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AB17" i="1"/>
  <c r="H18" i="1"/>
  <c r="J18" i="1"/>
  <c r="L18" i="1"/>
  <c r="O18" i="1"/>
  <c r="AB18" i="1"/>
  <c r="H19" i="1"/>
  <c r="J19" i="1"/>
  <c r="L19" i="1"/>
  <c r="O19" i="1"/>
  <c r="AB19" i="1"/>
  <c r="H20" i="1"/>
  <c r="J20" i="1"/>
  <c r="L20" i="1"/>
  <c r="O20" i="1"/>
  <c r="AB20" i="1"/>
  <c r="H21" i="1"/>
  <c r="J21" i="1"/>
  <c r="L21" i="1"/>
  <c r="O21" i="1"/>
  <c r="AB21" i="1"/>
  <c r="H22" i="1"/>
  <c r="J22" i="1"/>
  <c r="L22" i="1"/>
  <c r="O22" i="1"/>
  <c r="AB22" i="1"/>
  <c r="H23" i="1"/>
  <c r="J23" i="1"/>
  <c r="L23" i="1"/>
  <c r="O23" i="1"/>
  <c r="AB23" i="1"/>
  <c r="H24" i="1"/>
  <c r="J24" i="1"/>
  <c r="L24" i="1"/>
  <c r="O24" i="1"/>
  <c r="AB24" i="1"/>
  <c r="H25" i="1"/>
  <c r="J25" i="1"/>
  <c r="L25" i="1"/>
  <c r="O25" i="1"/>
  <c r="AB25" i="1"/>
  <c r="H26" i="1"/>
  <c r="J26" i="1"/>
  <c r="L26" i="1"/>
  <c r="O26" i="1"/>
  <c r="AB26" i="1"/>
  <c r="H27" i="1"/>
  <c r="J27" i="1"/>
  <c r="L27" i="1"/>
  <c r="O27" i="1"/>
  <c r="AB27" i="1"/>
  <c r="H28" i="1"/>
  <c r="J28" i="1"/>
  <c r="L28" i="1"/>
  <c r="O28" i="1"/>
  <c r="AB28" i="1"/>
  <c r="H29" i="1"/>
  <c r="J29" i="1"/>
  <c r="L29" i="1"/>
  <c r="O29" i="1"/>
  <c r="AB29" i="1"/>
  <c r="H30" i="1"/>
  <c r="J30" i="1"/>
  <c r="L30" i="1"/>
  <c r="O30" i="1"/>
  <c r="AB30" i="1"/>
  <c r="H31" i="1"/>
  <c r="J31" i="1"/>
  <c r="L31" i="1"/>
  <c r="O31" i="1"/>
  <c r="AB31" i="1"/>
  <c r="H32" i="1"/>
  <c r="J32" i="1"/>
  <c r="L32" i="1"/>
  <c r="O32" i="1"/>
  <c r="AB32" i="1"/>
  <c r="H33" i="1"/>
  <c r="J33" i="1"/>
  <c r="L33" i="1"/>
  <c r="O33" i="1"/>
  <c r="AB33" i="1"/>
</calcChain>
</file>

<file path=xl/sharedStrings.xml><?xml version="1.0" encoding="utf-8"?>
<sst xmlns="http://schemas.openxmlformats.org/spreadsheetml/2006/main" count="316" uniqueCount="140">
  <si>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</si>
  <si>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</si>
  <si>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</si>
  <si>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</si>
  <si>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</si>
  <si>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</si>
  <si>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</si>
  <si>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</si>
  <si>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</si>
  <si>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</si>
  <si>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</si>
  <si>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</si>
  <si>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</si>
  <si>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</si>
  <si>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</si>
  <si>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</si>
  <si>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</si>
  <si>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</si>
  <si>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</si>
  <si>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</si>
  <si>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</si>
  <si>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</si>
  <si>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</si>
  <si>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</si>
  <si>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</si>
  <si>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</si>
  <si>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</si>
  <si>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</si>
  <si>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</si>
  <si>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P3158</t>
  </si>
  <si>
    <t>SIP Infrastructure Project works</t>
  </si>
  <si>
    <t>August</t>
  </si>
  <si>
    <t>P1771</t>
  </si>
  <si>
    <t>Zone Works - POW Works</t>
  </si>
  <si>
    <t>July</t>
  </si>
  <si>
    <t>June</t>
  </si>
  <si>
    <t>May</t>
  </si>
  <si>
    <t>September</t>
  </si>
  <si>
    <t>P2415</t>
  </si>
  <si>
    <t>Reserve fund for TandF Committee</t>
  </si>
  <si>
    <t>P3111</t>
  </si>
  <si>
    <t>State Finance Commission Untied Grant Works</t>
  </si>
  <si>
    <t>P3110</t>
  </si>
  <si>
    <t>14th Finance Commission Grant Works</t>
  </si>
  <si>
    <t>KRIDL</t>
  </si>
  <si>
    <t>P3290</t>
  </si>
  <si>
    <t>14th Finance Commission Works - Providing Street Lights and Maintenance</t>
  </si>
  <si>
    <t>November</t>
  </si>
  <si>
    <t>December</t>
  </si>
  <si>
    <t>Nagarothana Works</t>
  </si>
  <si>
    <t>P3106</t>
  </si>
  <si>
    <t>October</t>
  </si>
  <si>
    <t>18per - Works (Bhagyajyothi, Sooru / Neeru Yojane and General) (54 Lakhs / New Wards)</t>
  </si>
  <si>
    <t>P1878</t>
  </si>
  <si>
    <t>Works sanctioned by Hon Mayor</t>
  </si>
  <si>
    <t>P0190</t>
  </si>
  <si>
    <t>Special comprehensive development works in Bangalore city (Bangalore city in charge Minister Discretionary Grants)</t>
  </si>
  <si>
    <t>P3075</t>
  </si>
  <si>
    <t>Works sanctioned by Dy. Mayor</t>
  </si>
  <si>
    <t>P2178</t>
  </si>
  <si>
    <t>M/s KRIDL</t>
  </si>
  <si>
    <t xml:space="preserve"> Assistant Executive Engineer Electrical East Zone</t>
  </si>
  <si>
    <t>ddo089</t>
  </si>
  <si>
    <t>M/s.KRIDL</t>
  </si>
  <si>
    <t xml:space="preserve"> Executive Engineer Project East Zone</t>
  </si>
  <si>
    <t>ddo075</t>
  </si>
  <si>
    <t>Landscape Development Of Parks/Medians/Boulevants and Circles(Janoodya Works)</t>
  </si>
  <si>
    <t>P0311</t>
  </si>
  <si>
    <t>Technical Manager-II, KRIDL</t>
  </si>
  <si>
    <t xml:space="preserve"> Assistant Executive Engineer K G Halli East Zone</t>
  </si>
  <si>
    <t>ddo079</t>
  </si>
  <si>
    <t xml:space="preserve"> Executive Engineer Major Road East Central Zone</t>
  </si>
  <si>
    <t>ddo315</t>
  </si>
  <si>
    <t>The Technical Manager -1/2/3/4</t>
  </si>
  <si>
    <t>Improvements Asphalting and Desilting and Drains at M M Layout Cross roads in ward no 32</t>
  </si>
  <si>
    <t>032-16-000019</t>
  </si>
  <si>
    <t>Kaval Bairasandra</t>
  </si>
  <si>
    <t>Improvements Asphalting and Desilting and Drains at Rathansingh layout 3rd A  to 3rd C cross roads  in ward no 32</t>
  </si>
  <si>
    <t>032-16-000021</t>
  </si>
  <si>
    <t>B.V. Muniraju</t>
  </si>
  <si>
    <t>Desilting of drain at Ganesha Block, Athmananda Colony  and surrounding area in Ward No.32</t>
  </si>
  <si>
    <t>032-17-000025</t>
  </si>
  <si>
    <t xml:space="preserve">Providing drinking water works in Ward No  32   in Pulakeshinagar Division </t>
  </si>
  <si>
    <t>032-17-000049</t>
  </si>
  <si>
    <t>Desilting of drain at M.M. Layout, Ambedkar Layout and surrounding area in Ward No.32</t>
  </si>
  <si>
    <t>032-17-000022</t>
  </si>
  <si>
    <t>Desilting of drain at Sakamma Hanumanthappa Layout, Chinnanna Layout and surrounding area in Ward No.32</t>
  </si>
  <si>
    <t>032-17-000023</t>
  </si>
  <si>
    <t>Desilting of drain at Raghavendra Swamy Layout, Brundavan Layout and surrounding area in Ward No.32</t>
  </si>
  <si>
    <t>032-17-000024</t>
  </si>
  <si>
    <t xml:space="preserve">Providing Safety Grill and beautification around Indira Canteen in Ward No. 32  </t>
  </si>
  <si>
    <t>032-18-000069</t>
  </si>
  <si>
    <t>Comprehensive development works in 1st to 3rd main and cross roads in Ganesha Block in  ward no 32 Kavalbyrasandra ..</t>
  </si>
  <si>
    <t>304-18-000081</t>
  </si>
  <si>
    <t>Providing street light Shamapura Kavalbyrasandra village, Nagamamma layout surrounding area in ward no 32</t>
  </si>
  <si>
    <t>032-18-000029</t>
  </si>
  <si>
    <t xml:space="preserve">Providing and fixing of LED Street lights  in Ward No  32   in Pulakeshinagar Division </t>
  </si>
  <si>
    <t>032-17-000054</t>
  </si>
  <si>
    <t>Improvement and Asphalting to roads in KHB  main road colony and approach roads ward no 32 Pulikeshinagara Constituency</t>
  </si>
  <si>
    <t>032-18-000065</t>
  </si>
  <si>
    <t>Improvement and Asphalting to roads in Sulthanpalya main road  and surrounding roads in ward no 32 Pulikeshinagara Constituency</t>
  </si>
  <si>
    <t>032-18-000064</t>
  </si>
  <si>
    <t>Providing New Borewells and  Mini water supply line in Kavalbyrasandra Ward Jurisdiction at Ward no 32</t>
  </si>
  <si>
    <t>032-17-000065</t>
  </si>
  <si>
    <t>Shri Shankarappa Chanabasappa M/s Balaji Technical Consultant</t>
  </si>
  <si>
    <t>Construction of multipurpose building ward office premises in ward no 32</t>
  </si>
  <si>
    <t>032-17-000052</t>
  </si>
  <si>
    <t>B.R. Pradeep</t>
  </si>
  <si>
    <t>CONSTRUCTION OF RCC DRAIN IN SHAMPURA VILLAGE IN WARD NO 32.</t>
  </si>
  <si>
    <t>032-16-000002</t>
  </si>
  <si>
    <t>Improvements to drains at 3 G main road in Nagamma layout and surrounding area in Ward No.32.</t>
  </si>
  <si>
    <t>032-16-000029</t>
  </si>
  <si>
    <t>Providing LED lights at ward jurisidictions in ward no 32</t>
  </si>
  <si>
    <t>032-17-000012</t>
  </si>
  <si>
    <t>IMPROVEMENTS TO DRAIN AND COVERING RCC SLAB NEAR RAILWAY LEVEL CROSSING IN SHAMPURA VILLAGE IN WARD NO 32.</t>
  </si>
  <si>
    <t>032-16-000005</t>
  </si>
  <si>
    <t>DESTILING OF DRAINS AT NAGAMMA LAYOUT AND SURROUNDING AREA IN WARD NO 32.</t>
  </si>
  <si>
    <t>032-16-000007</t>
  </si>
  <si>
    <t>Providing CC Camera at Garbage black spots in ward No. 32</t>
  </si>
  <si>
    <t>032-17-000056</t>
  </si>
  <si>
    <t>Providing LED Lights, Control wire, switchs, Poles,cable, etc to Kavalbyrasandra in ward no 32</t>
  </si>
  <si>
    <t>032-16-000028</t>
  </si>
  <si>
    <t>Providing and Laying Pipe Line for Supplying of Borewell Water in Ward No.32</t>
  </si>
  <si>
    <t>032-17-000028</t>
  </si>
  <si>
    <t>Improvements of BBMP Ward Office and BBMP Tailoring Building in Ward No.32</t>
  </si>
  <si>
    <t>032-17-000021</t>
  </si>
  <si>
    <t>Improvement and Asphalting to roads in KHB main road colony and approach roads ward no 32 Pulikeshinagara Constituency</t>
  </si>
  <si>
    <t>Improvement and Asphalting to roads in Sulthanpalya main road and surrounding roads in ward no 32 Pulikeshinagara Constituency</t>
  </si>
  <si>
    <t>PROVIDING ELDERS GYM AND OTHER WORKS AT P AND T LAYOUT PARK IN WARD NO 32 KAVALBYRASANDRA</t>
  </si>
  <si>
    <t>032-17-000015</t>
  </si>
  <si>
    <t>IMPROVEMENTS AND OTHER WORKS TO LR BANDE PARK IN WARD NO 32 KAVALBYRASANDRA</t>
  </si>
  <si>
    <t>032-17-000016</t>
  </si>
  <si>
    <t>PROVIDING OUT DOOR GYM EQUIPMENTS FOR ELDERS AND OTHER WORKS AT LR BANDE PARK IN WARD NO 32 KAVALBYRASANDRA</t>
  </si>
  <si>
    <t>032-17-000017</t>
  </si>
  <si>
    <t>PROVIDING GYM EQUIPMENTS AND OTHER DEVELOPMENTAL WORKS AT LALBAHADHUR SHASTHRI PARK IN WARD NO 32 KAVALBYRASANDRA</t>
  </si>
  <si>
    <t>032-17-000018</t>
  </si>
  <si>
    <t>PROVIDING CEMENT CONCRETE ROADS AND IMPROVEMENTS TO DRAINS AT DODDAMMA TEMPLE SURROUNDING AREA IN SHAMPURA IN WARD NO 32</t>
  </si>
  <si>
    <t>032-18-000063</t>
  </si>
  <si>
    <t>PROVIDING CEMENT CONCRETE ROADS AND IMPROVEMENTS TO DRAINS AT SHAMPURA VILLAGE IN WARD NO 32</t>
  </si>
  <si>
    <t>032-18-000062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</si>
</sst>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workbookViewId="0">
      <selection activeCell="A2" sqref="A2:XFD33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693</v>
      </c>
      <c r="B2" s="13" t="s">
        <v>28</v>
      </c>
      <c r="C2" s="13">
        <v>43216</v>
      </c>
      <c r="D2" s="5">
        <v>32</v>
      </c>
      <c r="E2" s="6" t="s">
        <v>76</v>
      </c>
      <c r="F2" s="5" t="s">
        <v>139</v>
      </c>
      <c r="G2" s="6" t="s">
        <v>138</v>
      </c>
      <c r="H2" s="5" t="str">
        <f>"000232"</f>
        <v>000232</v>
      </c>
      <c r="I2" s="4">
        <v>43160</v>
      </c>
      <c r="J2" s="5" t="str">
        <f>"000004"</f>
        <v>000004</v>
      </c>
      <c r="K2" s="4">
        <v>43202</v>
      </c>
      <c r="L2" s="5" t="str">
        <f>"000011"</f>
        <v>000011</v>
      </c>
      <c r="M2" s="4">
        <v>43202</v>
      </c>
      <c r="N2" s="5">
        <v>18</v>
      </c>
      <c r="O2" s="5" t="str">
        <f>"000647"</f>
        <v>000647</v>
      </c>
      <c r="P2" s="4">
        <v>43214</v>
      </c>
      <c r="Q2" s="7">
        <v>19.91338</v>
      </c>
      <c r="R2" s="7">
        <v>1.9759</v>
      </c>
      <c r="S2" s="7">
        <v>17.937480000000001</v>
      </c>
      <c r="T2" s="5">
        <v>25</v>
      </c>
      <c r="U2" s="4">
        <v>43216</v>
      </c>
      <c r="V2" s="5">
        <v>9538748131</v>
      </c>
      <c r="W2" s="6" t="s">
        <v>60</v>
      </c>
      <c r="X2" s="5" t="s">
        <v>53</v>
      </c>
      <c r="Y2" s="6" t="s">
        <v>52</v>
      </c>
      <c r="Z2" s="5" t="s">
        <v>70</v>
      </c>
      <c r="AA2" s="6" t="s">
        <v>69</v>
      </c>
      <c r="AB2" s="7">
        <v>0.1991338</v>
      </c>
      <c r="AD2" s="8"/>
      <c r="AF2" s="8"/>
      <c r="AG2" s="8"/>
    </row>
    <row r="3" spans="1:33" x14ac:dyDescent="0.2">
      <c r="A3" s="12">
        <v>694</v>
      </c>
      <c r="B3" s="13" t="s">
        <v>28</v>
      </c>
      <c r="C3" s="13">
        <v>43216</v>
      </c>
      <c r="D3" s="5">
        <v>32</v>
      </c>
      <c r="E3" s="6" t="s">
        <v>76</v>
      </c>
      <c r="F3" s="5" t="s">
        <v>137</v>
      </c>
      <c r="G3" s="6" t="s">
        <v>136</v>
      </c>
      <c r="H3" s="5" t="str">
        <f>"000231"</f>
        <v>000231</v>
      </c>
      <c r="I3" s="4">
        <v>43160</v>
      </c>
      <c r="J3" s="5" t="str">
        <f>"000005"</f>
        <v>000005</v>
      </c>
      <c r="K3" s="4">
        <v>43202</v>
      </c>
      <c r="L3" s="5" t="str">
        <f>"000012"</f>
        <v>000012</v>
      </c>
      <c r="M3" s="4">
        <v>43202</v>
      </c>
      <c r="N3" s="5">
        <v>18</v>
      </c>
      <c r="O3" s="5" t="str">
        <f>"000649"</f>
        <v>000649</v>
      </c>
      <c r="P3" s="4">
        <v>43214</v>
      </c>
      <c r="Q3" s="7">
        <v>19.909800000000001</v>
      </c>
      <c r="R3" s="7">
        <v>1.9833000000000001</v>
      </c>
      <c r="S3" s="7">
        <v>17.926500000000001</v>
      </c>
      <c r="T3" s="5">
        <v>25</v>
      </c>
      <c r="U3" s="4">
        <v>43216</v>
      </c>
      <c r="V3" s="5">
        <v>9538748131</v>
      </c>
      <c r="W3" s="6" t="s">
        <v>60</v>
      </c>
      <c r="X3" s="5" t="s">
        <v>53</v>
      </c>
      <c r="Y3" s="6" t="s">
        <v>52</v>
      </c>
      <c r="Z3" s="5" t="s">
        <v>70</v>
      </c>
      <c r="AA3" s="6" t="s">
        <v>69</v>
      </c>
      <c r="AB3" s="7">
        <v>0.199098</v>
      </c>
      <c r="AD3" s="8"/>
      <c r="AF3" s="8"/>
      <c r="AG3" s="8"/>
    </row>
    <row r="4" spans="1:33" x14ac:dyDescent="0.2">
      <c r="A4" s="12">
        <v>1103</v>
      </c>
      <c r="B4" s="13" t="s">
        <v>36</v>
      </c>
      <c r="C4" s="13">
        <v>43230</v>
      </c>
      <c r="D4" s="5">
        <v>32</v>
      </c>
      <c r="E4" s="6" t="s">
        <v>76</v>
      </c>
      <c r="F4" s="5" t="s">
        <v>135</v>
      </c>
      <c r="G4" s="6" t="s">
        <v>134</v>
      </c>
      <c r="H4" s="5" t="str">
        <f>"000038"</f>
        <v>000038</v>
      </c>
      <c r="I4" s="4">
        <v>42693</v>
      </c>
      <c r="J4" s="5" t="str">
        <f>"000063"</f>
        <v>000063</v>
      </c>
      <c r="K4" s="4">
        <v>42734</v>
      </c>
      <c r="L4" s="5" t="str">
        <f>"599"</f>
        <v>599</v>
      </c>
      <c r="M4" s="4">
        <v>16</v>
      </c>
      <c r="N4" s="5">
        <v>17</v>
      </c>
      <c r="O4" s="5" t="str">
        <f>"001139"</f>
        <v>001139</v>
      </c>
      <c r="P4" s="4">
        <v>43227</v>
      </c>
      <c r="Q4" s="7">
        <v>19.804099999999998</v>
      </c>
      <c r="R4" s="7">
        <v>2.9933800000000002</v>
      </c>
      <c r="S4" s="7">
        <v>16.81072</v>
      </c>
      <c r="T4" s="5">
        <v>48</v>
      </c>
      <c r="U4" s="4">
        <v>43230</v>
      </c>
      <c r="V4" s="5">
        <v>9740402579</v>
      </c>
      <c r="W4" s="6" t="s">
        <v>68</v>
      </c>
      <c r="X4" s="5" t="s">
        <v>67</v>
      </c>
      <c r="Y4" s="6" t="s">
        <v>66</v>
      </c>
      <c r="Z4" s="5" t="s">
        <v>65</v>
      </c>
      <c r="AA4" s="6" t="s">
        <v>64</v>
      </c>
      <c r="AB4" s="7">
        <v>0.19804099999999999</v>
      </c>
      <c r="AD4" s="8"/>
      <c r="AF4" s="8"/>
      <c r="AG4" s="8"/>
    </row>
    <row r="5" spans="1:33" x14ac:dyDescent="0.2">
      <c r="A5" s="12">
        <v>1104</v>
      </c>
      <c r="B5" s="13" t="s">
        <v>36</v>
      </c>
      <c r="C5" s="13">
        <v>43230</v>
      </c>
      <c r="D5" s="5">
        <v>32</v>
      </c>
      <c r="E5" s="6" t="s">
        <v>76</v>
      </c>
      <c r="F5" s="5" t="s">
        <v>133</v>
      </c>
      <c r="G5" s="6" t="s">
        <v>132</v>
      </c>
      <c r="H5" s="5" t="str">
        <f>"000037"</f>
        <v>000037</v>
      </c>
      <c r="I5" s="4">
        <v>42693</v>
      </c>
      <c r="J5" s="5" t="str">
        <f>"000064"</f>
        <v>000064</v>
      </c>
      <c r="K5" s="4">
        <v>42734</v>
      </c>
      <c r="L5" s="5" t="str">
        <f>"600"</f>
        <v>600</v>
      </c>
      <c r="M5" s="4">
        <v>16</v>
      </c>
      <c r="N5" s="5">
        <v>17</v>
      </c>
      <c r="O5" s="5" t="str">
        <f>"001140"</f>
        <v>001140</v>
      </c>
      <c r="P5" s="4">
        <v>43227</v>
      </c>
      <c r="Q5" s="7">
        <v>19.81175</v>
      </c>
      <c r="R5" s="7">
        <v>2.9925199999999998</v>
      </c>
      <c r="S5" s="7">
        <v>16.819230000000001</v>
      </c>
      <c r="T5" s="5">
        <v>48</v>
      </c>
      <c r="U5" s="4">
        <v>43230</v>
      </c>
      <c r="V5" s="5">
        <v>9740402579</v>
      </c>
      <c r="W5" s="6" t="s">
        <v>68</v>
      </c>
      <c r="X5" s="5" t="s">
        <v>67</v>
      </c>
      <c r="Y5" s="6" t="s">
        <v>66</v>
      </c>
      <c r="Z5" s="5" t="s">
        <v>65</v>
      </c>
      <c r="AA5" s="6" t="s">
        <v>64</v>
      </c>
      <c r="AB5" s="7">
        <v>0.1981175</v>
      </c>
      <c r="AD5" s="8"/>
      <c r="AF5" s="8"/>
      <c r="AG5" s="8"/>
    </row>
    <row r="6" spans="1:33" x14ac:dyDescent="0.2">
      <c r="A6" s="12">
        <v>1105</v>
      </c>
      <c r="B6" s="13" t="s">
        <v>36</v>
      </c>
      <c r="C6" s="13">
        <v>43230</v>
      </c>
      <c r="D6" s="5">
        <v>32</v>
      </c>
      <c r="E6" s="6" t="s">
        <v>76</v>
      </c>
      <c r="F6" s="5" t="s">
        <v>131</v>
      </c>
      <c r="G6" s="6" t="s">
        <v>130</v>
      </c>
      <c r="H6" s="5" t="str">
        <f>"000036"</f>
        <v>000036</v>
      </c>
      <c r="I6" s="4">
        <v>42693</v>
      </c>
      <c r="J6" s="5" t="str">
        <f>"000065"</f>
        <v>000065</v>
      </c>
      <c r="K6" s="4">
        <v>42734</v>
      </c>
      <c r="L6" s="5" t="str">
        <f>"601"</f>
        <v>601</v>
      </c>
      <c r="M6" s="4">
        <v>16</v>
      </c>
      <c r="N6" s="5">
        <v>17</v>
      </c>
      <c r="O6" s="5" t="str">
        <f>"001141"</f>
        <v>001141</v>
      </c>
      <c r="P6" s="4">
        <v>43227</v>
      </c>
      <c r="Q6" s="7">
        <v>14.85215</v>
      </c>
      <c r="R6" s="7">
        <v>2.2499199999999999</v>
      </c>
      <c r="S6" s="7">
        <v>12.60223</v>
      </c>
      <c r="T6" s="5">
        <v>48</v>
      </c>
      <c r="U6" s="4">
        <v>43230</v>
      </c>
      <c r="V6" s="5">
        <v>9740402579</v>
      </c>
      <c r="W6" s="6" t="s">
        <v>68</v>
      </c>
      <c r="X6" s="5" t="s">
        <v>67</v>
      </c>
      <c r="Y6" s="6" t="s">
        <v>66</v>
      </c>
      <c r="Z6" s="5" t="s">
        <v>65</v>
      </c>
      <c r="AA6" s="6" t="s">
        <v>64</v>
      </c>
      <c r="AB6" s="7">
        <v>0.1485215</v>
      </c>
      <c r="AD6" s="8"/>
      <c r="AF6" s="8"/>
      <c r="AG6" s="8"/>
    </row>
    <row r="7" spans="1:33" x14ac:dyDescent="0.2">
      <c r="A7" s="12">
        <v>1106</v>
      </c>
      <c r="B7" s="13" t="s">
        <v>36</v>
      </c>
      <c r="C7" s="13">
        <v>43230</v>
      </c>
      <c r="D7" s="5">
        <v>32</v>
      </c>
      <c r="E7" s="6" t="s">
        <v>76</v>
      </c>
      <c r="F7" s="5" t="s">
        <v>129</v>
      </c>
      <c r="G7" s="6" t="s">
        <v>128</v>
      </c>
      <c r="H7" s="5" t="str">
        <f>"000035"</f>
        <v>000035</v>
      </c>
      <c r="I7" s="4">
        <v>42693</v>
      </c>
      <c r="J7" s="5" t="str">
        <f>"000066"</f>
        <v>000066</v>
      </c>
      <c r="K7" s="4">
        <v>42734</v>
      </c>
      <c r="L7" s="5" t="str">
        <f>"602"</f>
        <v>602</v>
      </c>
      <c r="M7" s="4">
        <v>16</v>
      </c>
      <c r="N7" s="5">
        <v>17</v>
      </c>
      <c r="O7" s="5" t="str">
        <f>"001142"</f>
        <v>001142</v>
      </c>
      <c r="P7" s="4">
        <v>43227</v>
      </c>
      <c r="Q7" s="7">
        <v>19.80733</v>
      </c>
      <c r="R7" s="7">
        <v>2.99187</v>
      </c>
      <c r="S7" s="7">
        <v>16.815460000000002</v>
      </c>
      <c r="T7" s="5">
        <v>48</v>
      </c>
      <c r="U7" s="4">
        <v>43230</v>
      </c>
      <c r="V7" s="5">
        <v>9740402579</v>
      </c>
      <c r="W7" s="6" t="s">
        <v>68</v>
      </c>
      <c r="X7" s="5" t="s">
        <v>67</v>
      </c>
      <c r="Y7" s="6" t="s">
        <v>66</v>
      </c>
      <c r="Z7" s="5" t="s">
        <v>65</v>
      </c>
      <c r="AA7" s="6" t="s">
        <v>64</v>
      </c>
      <c r="AB7" s="7">
        <v>0.19807330000000001</v>
      </c>
      <c r="AD7" s="8"/>
      <c r="AF7" s="8"/>
      <c r="AG7" s="8"/>
    </row>
    <row r="8" spans="1:33" x14ac:dyDescent="0.2">
      <c r="A8" s="12">
        <v>1769</v>
      </c>
      <c r="B8" s="13" t="s">
        <v>35</v>
      </c>
      <c r="C8" s="13">
        <v>43257</v>
      </c>
      <c r="D8" s="5">
        <v>32</v>
      </c>
      <c r="E8" s="6" t="s">
        <v>76</v>
      </c>
      <c r="F8" s="5" t="s">
        <v>101</v>
      </c>
      <c r="G8" s="6" t="s">
        <v>127</v>
      </c>
      <c r="H8" s="5" t="str">
        <f>"000250"</f>
        <v>000250</v>
      </c>
      <c r="I8" s="4">
        <v>43185</v>
      </c>
      <c r="J8" s="5" t="str">
        <f>"000012"</f>
        <v>000012</v>
      </c>
      <c r="K8" s="4">
        <v>43225</v>
      </c>
      <c r="L8" s="5" t="str">
        <f>"000020"</f>
        <v>000020</v>
      </c>
      <c r="M8" s="4">
        <v>43227</v>
      </c>
      <c r="N8" s="5">
        <v>18</v>
      </c>
      <c r="O8" s="5" t="str">
        <f>"001849"</f>
        <v>001849</v>
      </c>
      <c r="P8" s="4">
        <v>43244</v>
      </c>
      <c r="Q8" s="7">
        <v>89.896169999999998</v>
      </c>
      <c r="R8" s="7">
        <v>10.52675</v>
      </c>
      <c r="S8" s="7">
        <v>79.369420000000005</v>
      </c>
      <c r="T8" s="5">
        <v>70</v>
      </c>
      <c r="U8" s="4">
        <v>43257</v>
      </c>
      <c r="V8" s="5">
        <v>9900980808</v>
      </c>
      <c r="W8" s="6" t="s">
        <v>60</v>
      </c>
      <c r="X8" s="5" t="s">
        <v>29</v>
      </c>
      <c r="Y8" s="6" t="s">
        <v>30</v>
      </c>
      <c r="Z8" s="5" t="s">
        <v>70</v>
      </c>
      <c r="AA8" s="6" t="s">
        <v>69</v>
      </c>
      <c r="AB8" s="7">
        <v>0.89896169999999997</v>
      </c>
      <c r="AD8" s="8"/>
      <c r="AF8" s="8"/>
      <c r="AG8" s="8"/>
    </row>
    <row r="9" spans="1:33" x14ac:dyDescent="0.2">
      <c r="A9" s="12">
        <v>1770</v>
      </c>
      <c r="B9" s="13" t="s">
        <v>35</v>
      </c>
      <c r="C9" s="13">
        <v>43257</v>
      </c>
      <c r="D9" s="5">
        <v>32</v>
      </c>
      <c r="E9" s="6" t="s">
        <v>76</v>
      </c>
      <c r="F9" s="5" t="s">
        <v>99</v>
      </c>
      <c r="G9" s="6" t="s">
        <v>126</v>
      </c>
      <c r="H9" s="5" t="str">
        <f>"000251"</f>
        <v>000251</v>
      </c>
      <c r="I9" s="4">
        <v>43185</v>
      </c>
      <c r="J9" s="5" t="str">
        <f>"000011"</f>
        <v>000011</v>
      </c>
      <c r="K9" s="4">
        <v>43225</v>
      </c>
      <c r="L9" s="5" t="str">
        <f>"000019"</f>
        <v>000019</v>
      </c>
      <c r="M9" s="4">
        <v>43225</v>
      </c>
      <c r="N9" s="5">
        <v>18</v>
      </c>
      <c r="O9" s="5" t="str">
        <f>"002007"</f>
        <v>002007</v>
      </c>
      <c r="P9" s="4">
        <v>43246</v>
      </c>
      <c r="Q9" s="7">
        <v>95.293499999999995</v>
      </c>
      <c r="R9" s="7">
        <v>10.489890000000001</v>
      </c>
      <c r="S9" s="7">
        <v>84.803610000000006</v>
      </c>
      <c r="T9" s="5">
        <v>70</v>
      </c>
      <c r="U9" s="4">
        <v>43257</v>
      </c>
      <c r="V9" s="5">
        <v>9900980808</v>
      </c>
      <c r="W9" s="6" t="s">
        <v>60</v>
      </c>
      <c r="X9" s="5" t="s">
        <v>29</v>
      </c>
      <c r="Y9" s="6" t="s">
        <v>30</v>
      </c>
      <c r="Z9" s="5" t="s">
        <v>70</v>
      </c>
      <c r="AA9" s="6" t="s">
        <v>69</v>
      </c>
      <c r="AB9" s="7">
        <v>0.95293499999999998</v>
      </c>
      <c r="AD9" s="8"/>
      <c r="AF9" s="8"/>
      <c r="AG9" s="8"/>
    </row>
    <row r="10" spans="1:33" x14ac:dyDescent="0.2">
      <c r="A10" s="12">
        <v>2442</v>
      </c>
      <c r="B10" s="13" t="s">
        <v>35</v>
      </c>
      <c r="C10" s="13">
        <v>43272</v>
      </c>
      <c r="D10" s="5">
        <v>32</v>
      </c>
      <c r="E10" s="6" t="s">
        <v>76</v>
      </c>
      <c r="F10" s="5" t="s">
        <v>125</v>
      </c>
      <c r="G10" s="6" t="s">
        <v>124</v>
      </c>
      <c r="H10" s="5" t="str">
        <f>"000003"</f>
        <v>000003</v>
      </c>
      <c r="I10" s="4">
        <v>42829</v>
      </c>
      <c r="J10" s="5" t="str">
        <f>"000105"</f>
        <v>000105</v>
      </c>
      <c r="K10" s="4">
        <v>42915</v>
      </c>
      <c r="L10" s="5" t="str">
        <f>"000138"</f>
        <v>000138</v>
      </c>
      <c r="M10" s="4">
        <v>42916</v>
      </c>
      <c r="N10" s="5">
        <v>17</v>
      </c>
      <c r="O10" s="5" t="str">
        <f>"002686"</f>
        <v>002686</v>
      </c>
      <c r="P10" s="4">
        <v>43270</v>
      </c>
      <c r="Q10" s="7">
        <v>8.0008199999999992</v>
      </c>
      <c r="R10" s="7">
        <v>0.52315</v>
      </c>
      <c r="S10" s="7">
        <v>7.4776699999999998</v>
      </c>
      <c r="T10" s="5">
        <v>98</v>
      </c>
      <c r="U10" s="4">
        <v>43272</v>
      </c>
      <c r="V10" s="5">
        <v>9845489450</v>
      </c>
      <c r="W10" s="6" t="s">
        <v>79</v>
      </c>
      <c r="X10" s="5" t="s">
        <v>32</v>
      </c>
      <c r="Y10" s="6" t="s">
        <v>33</v>
      </c>
      <c r="Z10" s="5" t="s">
        <v>70</v>
      </c>
      <c r="AA10" s="6" t="s">
        <v>69</v>
      </c>
      <c r="AB10" s="7">
        <v>8.0008199999999988E-2</v>
      </c>
      <c r="AD10" s="8"/>
      <c r="AF10" s="8"/>
      <c r="AG10" s="8"/>
    </row>
    <row r="11" spans="1:33" x14ac:dyDescent="0.2">
      <c r="A11" s="12">
        <v>2443</v>
      </c>
      <c r="B11" s="13" t="s">
        <v>35</v>
      </c>
      <c r="C11" s="13">
        <v>43272</v>
      </c>
      <c r="D11" s="5">
        <v>32</v>
      </c>
      <c r="E11" s="6" t="s">
        <v>76</v>
      </c>
      <c r="F11" s="5" t="s">
        <v>123</v>
      </c>
      <c r="G11" s="6" t="s">
        <v>122</v>
      </c>
      <c r="H11" s="5" t="str">
        <f>"000002"</f>
        <v>000002</v>
      </c>
      <c r="I11" s="4">
        <v>42829</v>
      </c>
      <c r="J11" s="5" t="str">
        <f>"000134"</f>
        <v>000134</v>
      </c>
      <c r="K11" s="4">
        <v>42916</v>
      </c>
      <c r="L11" s="5" t="str">
        <f>"000178"</f>
        <v>000178</v>
      </c>
      <c r="M11" s="4">
        <v>42916</v>
      </c>
      <c r="N11" s="5">
        <v>17</v>
      </c>
      <c r="O11" s="5" t="str">
        <f>"002687"</f>
        <v>002687</v>
      </c>
      <c r="P11" s="4">
        <v>43270</v>
      </c>
      <c r="Q11" s="7">
        <v>9.0003200000000003</v>
      </c>
      <c r="R11" s="7">
        <v>0.76865000000000006</v>
      </c>
      <c r="S11" s="7">
        <v>8.2316699999999994</v>
      </c>
      <c r="T11" s="5">
        <v>98</v>
      </c>
      <c r="U11" s="4">
        <v>43272</v>
      </c>
      <c r="V11" s="5">
        <v>9845489450</v>
      </c>
      <c r="W11" s="6" t="s">
        <v>79</v>
      </c>
      <c r="X11" s="5" t="s">
        <v>32</v>
      </c>
      <c r="Y11" s="6" t="s">
        <v>33</v>
      </c>
      <c r="Z11" s="5" t="s">
        <v>70</v>
      </c>
      <c r="AA11" s="6" t="s">
        <v>69</v>
      </c>
      <c r="AB11" s="7">
        <v>9.0003200000000005E-2</v>
      </c>
      <c r="AD11" s="8"/>
      <c r="AF11" s="8"/>
      <c r="AG11" s="8"/>
    </row>
    <row r="12" spans="1:33" x14ac:dyDescent="0.2">
      <c r="A12" s="12">
        <v>2792</v>
      </c>
      <c r="B12" s="13" t="s">
        <v>34</v>
      </c>
      <c r="C12" s="13">
        <v>43283</v>
      </c>
      <c r="D12" s="5">
        <v>32</v>
      </c>
      <c r="E12" s="6" t="s">
        <v>76</v>
      </c>
      <c r="F12" s="5" t="s">
        <v>121</v>
      </c>
      <c r="G12" s="6" t="s">
        <v>120</v>
      </c>
      <c r="H12" s="5" t="str">
        <f>"000018"</f>
        <v>000018</v>
      </c>
      <c r="I12" s="4">
        <v>42541</v>
      </c>
      <c r="J12" s="5" t="str">
        <f>"086"</f>
        <v>086</v>
      </c>
      <c r="K12" s="4">
        <v>16</v>
      </c>
      <c r="L12" s="5" t="str">
        <f>"259"</f>
        <v>259</v>
      </c>
      <c r="M12" s="4">
        <v>16</v>
      </c>
      <c r="N12" s="5">
        <v>16</v>
      </c>
      <c r="O12" s="5" t="str">
        <f>"002970"</f>
        <v>002970</v>
      </c>
      <c r="P12" s="4">
        <v>43276</v>
      </c>
      <c r="Q12" s="7">
        <v>2.1800199999999998</v>
      </c>
      <c r="R12" s="7">
        <v>0.32944000000000001</v>
      </c>
      <c r="S12" s="7">
        <v>1.8505799999999999</v>
      </c>
      <c r="T12" s="5">
        <v>108</v>
      </c>
      <c r="U12" s="4">
        <v>43283</v>
      </c>
      <c r="V12" s="5">
        <v>9845058699</v>
      </c>
      <c r="W12" s="6" t="s">
        <v>60</v>
      </c>
      <c r="X12" s="5" t="s">
        <v>59</v>
      </c>
      <c r="Y12" s="6" t="s">
        <v>58</v>
      </c>
      <c r="Z12" s="5" t="s">
        <v>62</v>
      </c>
      <c r="AA12" s="6" t="s">
        <v>61</v>
      </c>
      <c r="AB12" s="7">
        <v>2.1800199999999999E-2</v>
      </c>
      <c r="AD12" s="8"/>
      <c r="AF12" s="8"/>
      <c r="AG12" s="8"/>
    </row>
    <row r="13" spans="1:33" x14ac:dyDescent="0.2">
      <c r="A13" s="12">
        <v>3046</v>
      </c>
      <c r="B13" s="13" t="s">
        <v>34</v>
      </c>
      <c r="C13" s="13">
        <v>43287</v>
      </c>
      <c r="D13" s="5">
        <v>32</v>
      </c>
      <c r="E13" s="6" t="s">
        <v>76</v>
      </c>
      <c r="F13" s="5" t="s">
        <v>119</v>
      </c>
      <c r="G13" s="6" t="s">
        <v>118</v>
      </c>
      <c r="H13" s="5" t="str">
        <f>"000004"</f>
        <v>000004</v>
      </c>
      <c r="I13" s="4">
        <v>43248</v>
      </c>
      <c r="J13" s="5" t="str">
        <f>"000031"</f>
        <v>000031</v>
      </c>
      <c r="K13" s="4">
        <v>43262</v>
      </c>
      <c r="L13" s="5" t="str">
        <f>"000048"</f>
        <v>000048</v>
      </c>
      <c r="M13" s="4">
        <v>43262</v>
      </c>
      <c r="N13" s="5">
        <v>17</v>
      </c>
      <c r="O13" s="5" t="str">
        <f>"003342"</f>
        <v>003342</v>
      </c>
      <c r="P13" s="4">
        <v>43286</v>
      </c>
      <c r="Q13" s="7">
        <v>9.9444599999999994</v>
      </c>
      <c r="R13" s="7">
        <v>0.81</v>
      </c>
      <c r="S13" s="7">
        <v>9.1344600000000007</v>
      </c>
      <c r="T13" s="5">
        <v>114</v>
      </c>
      <c r="U13" s="4">
        <v>43287</v>
      </c>
      <c r="V13" s="5">
        <v>9886636886</v>
      </c>
      <c r="W13" s="6" t="s">
        <v>60</v>
      </c>
      <c r="X13" s="5" t="s">
        <v>42</v>
      </c>
      <c r="Y13" s="6" t="s">
        <v>43</v>
      </c>
      <c r="Z13" s="5" t="s">
        <v>70</v>
      </c>
      <c r="AA13" s="6" t="s">
        <v>69</v>
      </c>
      <c r="AB13" s="7">
        <v>9.9444599999999994E-2</v>
      </c>
      <c r="AD13" s="8"/>
      <c r="AF13" s="8"/>
      <c r="AG13" s="8"/>
    </row>
    <row r="14" spans="1:33" x14ac:dyDescent="0.2">
      <c r="A14" s="12">
        <v>3275</v>
      </c>
      <c r="B14" s="13" t="s">
        <v>34</v>
      </c>
      <c r="C14" s="13">
        <v>43297</v>
      </c>
      <c r="D14" s="5">
        <v>32</v>
      </c>
      <c r="E14" s="6" t="s">
        <v>76</v>
      </c>
      <c r="F14" s="5" t="s">
        <v>117</v>
      </c>
      <c r="G14" s="6" t="s">
        <v>116</v>
      </c>
      <c r="H14" s="5" t="str">
        <f>"000142"</f>
        <v>000142</v>
      </c>
      <c r="I14" s="4">
        <v>42632</v>
      </c>
      <c r="J14" s="5" t="str">
        <f>"000161"</f>
        <v>000161</v>
      </c>
      <c r="K14" s="4">
        <v>42735</v>
      </c>
      <c r="L14" s="5" t="str">
        <f>"000354"</f>
        <v>000354</v>
      </c>
      <c r="M14" s="4">
        <v>42735</v>
      </c>
      <c r="N14" s="5">
        <v>16</v>
      </c>
      <c r="O14" s="5" t="str">
        <f>"003672"</f>
        <v>003672</v>
      </c>
      <c r="P14" s="4">
        <v>43293</v>
      </c>
      <c r="Q14" s="7">
        <v>9.6358499999999996</v>
      </c>
      <c r="R14" s="7">
        <v>0.61533000000000004</v>
      </c>
      <c r="S14" s="7">
        <v>9.0205199999999994</v>
      </c>
      <c r="T14" s="5">
        <v>125</v>
      </c>
      <c r="U14" s="4">
        <v>43297</v>
      </c>
      <c r="V14" s="5">
        <v>9740744655</v>
      </c>
      <c r="W14" s="6" t="s">
        <v>107</v>
      </c>
      <c r="X14" s="5" t="s">
        <v>32</v>
      </c>
      <c r="Y14" s="6" t="s">
        <v>33</v>
      </c>
      <c r="Z14" s="5" t="s">
        <v>70</v>
      </c>
      <c r="AA14" s="6" t="s">
        <v>69</v>
      </c>
      <c r="AB14" s="7">
        <v>9.63585E-2</v>
      </c>
      <c r="AD14" s="8"/>
      <c r="AF14" s="8"/>
      <c r="AG14" s="8"/>
    </row>
    <row r="15" spans="1:33" x14ac:dyDescent="0.2">
      <c r="A15" s="12">
        <v>4751</v>
      </c>
      <c r="B15" s="13" t="s">
        <v>31</v>
      </c>
      <c r="C15" s="13">
        <v>43326</v>
      </c>
      <c r="D15" s="5">
        <v>32</v>
      </c>
      <c r="E15" s="6" t="s">
        <v>76</v>
      </c>
      <c r="F15" s="5" t="s">
        <v>115</v>
      </c>
      <c r="G15" s="6" t="s">
        <v>114</v>
      </c>
      <c r="H15" s="5" t="str">
        <f>"000144"</f>
        <v>000144</v>
      </c>
      <c r="I15" s="4">
        <v>42632</v>
      </c>
      <c r="J15" s="5" t="str">
        <f>"000159"</f>
        <v>000159</v>
      </c>
      <c r="K15" s="4">
        <v>42735</v>
      </c>
      <c r="L15" s="5" t="str">
        <f>"000353"</f>
        <v>000353</v>
      </c>
      <c r="M15" s="4">
        <v>42735</v>
      </c>
      <c r="N15" s="5">
        <v>16</v>
      </c>
      <c r="O15" s="5" t="str">
        <f>"005047"</f>
        <v>005047</v>
      </c>
      <c r="P15" s="4">
        <v>43322</v>
      </c>
      <c r="Q15" s="7">
        <v>9.7683499999999999</v>
      </c>
      <c r="R15" s="7">
        <v>0.73094999999999999</v>
      </c>
      <c r="S15" s="7">
        <v>9.0373999999999999</v>
      </c>
      <c r="T15" s="5">
        <v>170</v>
      </c>
      <c r="U15" s="4">
        <v>43326</v>
      </c>
      <c r="V15" s="5">
        <v>9740744655</v>
      </c>
      <c r="W15" s="6" t="s">
        <v>107</v>
      </c>
      <c r="X15" s="5" t="s">
        <v>32</v>
      </c>
      <c r="Y15" s="6" t="s">
        <v>33</v>
      </c>
      <c r="Z15" s="5" t="s">
        <v>70</v>
      </c>
      <c r="AA15" s="6" t="s">
        <v>69</v>
      </c>
      <c r="AB15" s="7">
        <v>9.7683499999999993E-2</v>
      </c>
      <c r="AD15" s="8"/>
      <c r="AF15" s="8"/>
      <c r="AG15" s="8"/>
    </row>
    <row r="16" spans="1:33" x14ac:dyDescent="0.2">
      <c r="A16" s="12">
        <v>4752</v>
      </c>
      <c r="B16" s="13" t="s">
        <v>31</v>
      </c>
      <c r="C16" s="13">
        <v>43326</v>
      </c>
      <c r="D16" s="5">
        <v>32</v>
      </c>
      <c r="E16" s="6" t="s">
        <v>76</v>
      </c>
      <c r="F16" s="5" t="s">
        <v>113</v>
      </c>
      <c r="G16" s="6" t="s">
        <v>112</v>
      </c>
      <c r="H16" s="5" t="str">
        <f>"000021"</f>
        <v>000021</v>
      </c>
      <c r="I16" s="4">
        <v>42942</v>
      </c>
      <c r="J16" s="5" t="str">
        <f>"000021"</f>
        <v>000021</v>
      </c>
      <c r="K16" s="4">
        <v>42948</v>
      </c>
      <c r="L16" s="5" t="str">
        <f>"000106"</f>
        <v>000106</v>
      </c>
      <c r="M16" s="4">
        <v>42916</v>
      </c>
      <c r="N16" s="5">
        <v>17</v>
      </c>
      <c r="O16" s="5" t="str">
        <f>"005150"</f>
        <v>005150</v>
      </c>
      <c r="P16" s="4">
        <v>43325</v>
      </c>
      <c r="Q16" s="7">
        <v>48.010330000000003</v>
      </c>
      <c r="R16" s="7">
        <v>7.0297999999999998</v>
      </c>
      <c r="S16" s="7">
        <v>40.980530000000002</v>
      </c>
      <c r="T16" s="5">
        <v>172</v>
      </c>
      <c r="U16" s="4">
        <v>43326</v>
      </c>
      <c r="V16" s="5">
        <v>9945525730</v>
      </c>
      <c r="W16" s="6" t="s">
        <v>63</v>
      </c>
      <c r="X16" s="5" t="s">
        <v>59</v>
      </c>
      <c r="Y16" s="6" t="s">
        <v>58</v>
      </c>
      <c r="Z16" s="5" t="s">
        <v>62</v>
      </c>
      <c r="AA16" s="6" t="s">
        <v>61</v>
      </c>
      <c r="AB16" s="7">
        <v>0.48010330000000001</v>
      </c>
      <c r="AD16" s="8"/>
      <c r="AF16" s="8"/>
      <c r="AG16" s="8"/>
    </row>
    <row r="17" spans="1:33" x14ac:dyDescent="0.2">
      <c r="A17" s="12">
        <v>5198</v>
      </c>
      <c r="B17" s="13" t="s">
        <v>37</v>
      </c>
      <c r="C17" s="13">
        <v>43346</v>
      </c>
      <c r="D17" s="5">
        <v>32</v>
      </c>
      <c r="E17" s="6" t="s">
        <v>76</v>
      </c>
      <c r="F17" s="5" t="s">
        <v>111</v>
      </c>
      <c r="G17" s="6" t="s">
        <v>110</v>
      </c>
      <c r="H17" s="5" t="str">
        <f>"000086"</f>
        <v>000086</v>
      </c>
      <c r="I17" s="4">
        <v>42524</v>
      </c>
      <c r="J17" s="5" t="str">
        <f>"000160"</f>
        <v>000160</v>
      </c>
      <c r="K17" s="4">
        <v>42735</v>
      </c>
      <c r="L17" s="5" t="str">
        <f>"000352"</f>
        <v>000352</v>
      </c>
      <c r="M17" s="4">
        <v>42735</v>
      </c>
      <c r="N17" s="5">
        <v>16</v>
      </c>
      <c r="O17" s="5" t="str">
        <f>"005324"</f>
        <v>005324</v>
      </c>
      <c r="P17" s="4">
        <v>43333</v>
      </c>
      <c r="Q17" s="7">
        <v>19.986550000000001</v>
      </c>
      <c r="R17" s="7">
        <v>2.5896499999999998</v>
      </c>
      <c r="S17" s="7">
        <v>17.396899999999999</v>
      </c>
      <c r="T17" s="5">
        <v>193</v>
      </c>
      <c r="U17" s="4">
        <v>43346</v>
      </c>
      <c r="V17" s="5">
        <v>9740744655</v>
      </c>
      <c r="W17" s="6" t="s">
        <v>44</v>
      </c>
      <c r="X17" s="5" t="s">
        <v>55</v>
      </c>
      <c r="Y17" s="6" t="s">
        <v>54</v>
      </c>
      <c r="Z17" s="5" t="s">
        <v>70</v>
      </c>
      <c r="AA17" s="6" t="s">
        <v>69</v>
      </c>
      <c r="AB17" s="7">
        <f>Q17/100</f>
        <v>0.1998655</v>
      </c>
      <c r="AD17" s="8"/>
      <c r="AF17" s="8"/>
      <c r="AG17" s="8"/>
    </row>
    <row r="18" spans="1:33" x14ac:dyDescent="0.2">
      <c r="A18" s="12">
        <v>5199</v>
      </c>
      <c r="B18" s="13" t="s">
        <v>37</v>
      </c>
      <c r="C18" s="13">
        <v>43346</v>
      </c>
      <c r="D18" s="5">
        <v>32</v>
      </c>
      <c r="E18" s="6" t="s">
        <v>76</v>
      </c>
      <c r="F18" s="5" t="s">
        <v>109</v>
      </c>
      <c r="G18" s="6" t="s">
        <v>108</v>
      </c>
      <c r="H18" s="5" t="str">
        <f>"000143"</f>
        <v>000143</v>
      </c>
      <c r="I18" s="4">
        <v>42632</v>
      </c>
      <c r="J18" s="5" t="str">
        <f>"000162"</f>
        <v>000162</v>
      </c>
      <c r="K18" s="4">
        <v>42735</v>
      </c>
      <c r="L18" s="5" t="str">
        <f>"000355"</f>
        <v>000355</v>
      </c>
      <c r="M18" s="4">
        <v>42735</v>
      </c>
      <c r="N18" s="5">
        <v>16</v>
      </c>
      <c r="O18" s="5" t="str">
        <f>"005325"</f>
        <v>005325</v>
      </c>
      <c r="P18" s="4">
        <v>43333</v>
      </c>
      <c r="Q18" s="7">
        <v>9.6848500000000008</v>
      </c>
      <c r="R18" s="7">
        <v>0.68089</v>
      </c>
      <c r="S18" s="7">
        <v>9.0039599999999993</v>
      </c>
      <c r="T18" s="5">
        <v>193</v>
      </c>
      <c r="U18" s="4">
        <v>43346</v>
      </c>
      <c r="V18" s="5">
        <v>9740744655</v>
      </c>
      <c r="W18" s="6" t="s">
        <v>107</v>
      </c>
      <c r="X18" s="5" t="s">
        <v>32</v>
      </c>
      <c r="Y18" s="6" t="s">
        <v>33</v>
      </c>
      <c r="Z18" s="5" t="s">
        <v>70</v>
      </c>
      <c r="AA18" s="6" t="s">
        <v>69</v>
      </c>
      <c r="AB18" s="7">
        <f>Q18/100</f>
        <v>9.6848500000000004E-2</v>
      </c>
      <c r="AD18" s="8"/>
      <c r="AF18" s="8"/>
      <c r="AG18" s="8"/>
    </row>
    <row r="19" spans="1:33" x14ac:dyDescent="0.2">
      <c r="A19" s="12">
        <v>5575</v>
      </c>
      <c r="B19" s="13" t="s">
        <v>37</v>
      </c>
      <c r="C19" s="13">
        <v>43369</v>
      </c>
      <c r="D19" s="5">
        <v>32</v>
      </c>
      <c r="E19" s="6" t="s">
        <v>76</v>
      </c>
      <c r="F19" s="5" t="s">
        <v>106</v>
      </c>
      <c r="G19" s="6" t="s">
        <v>105</v>
      </c>
      <c r="H19" s="5" t="str">
        <f>"000006"</f>
        <v>000006</v>
      </c>
      <c r="I19" s="4">
        <v>43315</v>
      </c>
      <c r="J19" s="5" t="str">
        <f>"000004"</f>
        <v>000004</v>
      </c>
      <c r="K19" s="4">
        <v>43315</v>
      </c>
      <c r="L19" s="5" t="str">
        <f>"000025"</f>
        <v>000025</v>
      </c>
      <c r="M19" s="4">
        <v>43316</v>
      </c>
      <c r="N19" s="5">
        <v>17</v>
      </c>
      <c r="O19" s="5" t="str">
        <f>"005987"</f>
        <v>005987</v>
      </c>
      <c r="P19" s="4">
        <v>43369</v>
      </c>
      <c r="Q19" s="7">
        <v>1.08</v>
      </c>
      <c r="R19" s="7">
        <v>0.108</v>
      </c>
      <c r="S19" s="7">
        <v>0.97199999999999998</v>
      </c>
      <c r="T19" s="5">
        <v>212</v>
      </c>
      <c r="U19" s="4">
        <v>43369</v>
      </c>
      <c r="V19" s="5">
        <v>9481600000</v>
      </c>
      <c r="W19" s="6" t="s">
        <v>104</v>
      </c>
      <c r="X19" s="5" t="s">
        <v>40</v>
      </c>
      <c r="Y19" s="6" t="s">
        <v>41</v>
      </c>
      <c r="Z19" s="5" t="s">
        <v>65</v>
      </c>
      <c r="AA19" s="6" t="s">
        <v>64</v>
      </c>
      <c r="AB19" s="7">
        <f>Q19/100</f>
        <v>1.0800000000000001E-2</v>
      </c>
      <c r="AD19" s="8"/>
      <c r="AF19" s="8"/>
      <c r="AG19" s="8"/>
    </row>
    <row r="20" spans="1:33" x14ac:dyDescent="0.2">
      <c r="A20" s="12">
        <v>5619</v>
      </c>
      <c r="B20" s="13" t="s">
        <v>37</v>
      </c>
      <c r="C20" s="13">
        <v>43370</v>
      </c>
      <c r="D20" s="5">
        <v>32</v>
      </c>
      <c r="E20" s="6" t="s">
        <v>76</v>
      </c>
      <c r="F20" s="5" t="s">
        <v>103</v>
      </c>
      <c r="G20" s="6" t="s">
        <v>102</v>
      </c>
      <c r="H20" s="5" t="str">
        <f>"000082"</f>
        <v>000082</v>
      </c>
      <c r="I20" s="4">
        <v>42915</v>
      </c>
      <c r="J20" s="5" t="str">
        <f>"000028"</f>
        <v>000028</v>
      </c>
      <c r="K20" s="4">
        <v>43084</v>
      </c>
      <c r="L20" s="5" t="str">
        <f>"000086"</f>
        <v>000086</v>
      </c>
      <c r="M20" s="4">
        <v>43102</v>
      </c>
      <c r="N20" s="5">
        <v>17</v>
      </c>
      <c r="O20" s="5" t="str">
        <f>"005968"</f>
        <v>005968</v>
      </c>
      <c r="P20" s="4">
        <v>43368</v>
      </c>
      <c r="Q20" s="7">
        <v>49.897599999999997</v>
      </c>
      <c r="R20" s="7">
        <v>4.0869999999999997</v>
      </c>
      <c r="S20" s="7">
        <v>45.810600000000001</v>
      </c>
      <c r="T20" s="5">
        <v>218</v>
      </c>
      <c r="U20" s="4">
        <v>43370</v>
      </c>
      <c r="V20" s="5">
        <v>9448486991</v>
      </c>
      <c r="W20" s="6" t="s">
        <v>60</v>
      </c>
      <c r="X20" s="5" t="s">
        <v>57</v>
      </c>
      <c r="Y20" s="6" t="s">
        <v>56</v>
      </c>
      <c r="Z20" s="5" t="s">
        <v>70</v>
      </c>
      <c r="AA20" s="6" t="s">
        <v>69</v>
      </c>
      <c r="AB20" s="7">
        <f>Q20/100</f>
        <v>0.49897599999999998</v>
      </c>
      <c r="AD20" s="8"/>
      <c r="AF20" s="8"/>
      <c r="AG20" s="8"/>
    </row>
    <row r="21" spans="1:33" x14ac:dyDescent="0.2">
      <c r="A21" s="12">
        <v>5961</v>
      </c>
      <c r="B21" s="13" t="s">
        <v>51</v>
      </c>
      <c r="C21" s="13">
        <v>43385</v>
      </c>
      <c r="D21" s="5">
        <v>32</v>
      </c>
      <c r="E21" s="6" t="s">
        <v>76</v>
      </c>
      <c r="F21" s="5" t="s">
        <v>101</v>
      </c>
      <c r="G21" s="6" t="s">
        <v>100</v>
      </c>
      <c r="H21" s="5" t="str">
        <f>"000250"</f>
        <v>000250</v>
      </c>
      <c r="I21" s="4">
        <v>43185</v>
      </c>
      <c r="J21" s="5" t="str">
        <f>"000079"</f>
        <v>000079</v>
      </c>
      <c r="K21" s="4">
        <v>43320</v>
      </c>
      <c r="L21" s="5" t="str">
        <f>"000106"</f>
        <v>000106</v>
      </c>
      <c r="M21" s="4">
        <v>43321</v>
      </c>
      <c r="N21" s="5">
        <v>18</v>
      </c>
      <c r="O21" s="5" t="str">
        <f>"006601"</f>
        <v>006601</v>
      </c>
      <c r="P21" s="4">
        <v>43384</v>
      </c>
      <c r="Q21" s="7">
        <v>59.337960000000002</v>
      </c>
      <c r="R21" s="7">
        <v>2.7044999999999999</v>
      </c>
      <c r="S21" s="7">
        <v>56.633459999999999</v>
      </c>
      <c r="T21" s="5">
        <v>234</v>
      </c>
      <c r="U21" s="4">
        <v>43385</v>
      </c>
      <c r="V21" s="5">
        <v>9900980808</v>
      </c>
      <c r="W21" s="6" t="s">
        <v>60</v>
      </c>
      <c r="X21" s="5" t="s">
        <v>29</v>
      </c>
      <c r="Y21" s="6" t="s">
        <v>30</v>
      </c>
      <c r="Z21" s="5" t="s">
        <v>70</v>
      </c>
      <c r="AA21" s="6" t="s">
        <v>69</v>
      </c>
      <c r="AB21" s="7">
        <f>Q21/100</f>
        <v>0.59337960000000001</v>
      </c>
      <c r="AD21" s="8"/>
      <c r="AF21" s="8"/>
      <c r="AG21" s="8"/>
    </row>
    <row r="22" spans="1:33" x14ac:dyDescent="0.2">
      <c r="A22" s="12">
        <v>5962</v>
      </c>
      <c r="B22" s="13" t="s">
        <v>51</v>
      </c>
      <c r="C22" s="13">
        <v>43385</v>
      </c>
      <c r="D22" s="5">
        <v>32</v>
      </c>
      <c r="E22" s="6" t="s">
        <v>76</v>
      </c>
      <c r="F22" s="5" t="s">
        <v>99</v>
      </c>
      <c r="G22" s="6" t="s">
        <v>98</v>
      </c>
      <c r="H22" s="5" t="str">
        <f>"000251"</f>
        <v>000251</v>
      </c>
      <c r="I22" s="4">
        <v>43185</v>
      </c>
      <c r="J22" s="5" t="str">
        <f>"000082"</f>
        <v>000082</v>
      </c>
      <c r="K22" s="4">
        <v>43320</v>
      </c>
      <c r="L22" s="5" t="str">
        <f>"000109"</f>
        <v>000109</v>
      </c>
      <c r="M22" s="4">
        <v>43321</v>
      </c>
      <c r="N22" s="5">
        <v>18</v>
      </c>
      <c r="O22" s="5" t="str">
        <f>"006602"</f>
        <v>006602</v>
      </c>
      <c r="P22" s="4">
        <v>43384</v>
      </c>
      <c r="Q22" s="7">
        <v>54.337179999999996</v>
      </c>
      <c r="R22" s="7">
        <v>2.51275</v>
      </c>
      <c r="S22" s="7">
        <v>51.82443</v>
      </c>
      <c r="T22" s="5">
        <v>234</v>
      </c>
      <c r="U22" s="4">
        <v>43385</v>
      </c>
      <c r="V22" s="5">
        <v>9900980808</v>
      </c>
      <c r="W22" s="6" t="s">
        <v>60</v>
      </c>
      <c r="X22" s="5" t="s">
        <v>29</v>
      </c>
      <c r="Y22" s="6" t="s">
        <v>30</v>
      </c>
      <c r="Z22" s="5" t="s">
        <v>70</v>
      </c>
      <c r="AA22" s="6" t="s">
        <v>69</v>
      </c>
      <c r="AB22" s="7">
        <f>Q22/100</f>
        <v>0.54337179999999996</v>
      </c>
      <c r="AD22" s="8"/>
      <c r="AF22" s="8"/>
      <c r="AG22" s="8"/>
    </row>
    <row r="23" spans="1:33" x14ac:dyDescent="0.2">
      <c r="A23" s="12">
        <v>6734</v>
      </c>
      <c r="B23" s="13" t="s">
        <v>51</v>
      </c>
      <c r="C23" s="13">
        <v>43390</v>
      </c>
      <c r="D23" s="5">
        <v>32</v>
      </c>
      <c r="E23" s="6" t="s">
        <v>76</v>
      </c>
      <c r="F23" s="5" t="s">
        <v>97</v>
      </c>
      <c r="G23" s="6" t="s">
        <v>96</v>
      </c>
      <c r="H23" s="5" t="str">
        <f>"000046"</f>
        <v>000046</v>
      </c>
      <c r="I23" s="4">
        <v>43313</v>
      </c>
      <c r="J23" s="5" t="str">
        <f>"000136"</f>
        <v>000136</v>
      </c>
      <c r="K23" s="4">
        <v>43357</v>
      </c>
      <c r="L23" s="5" t="str">
        <f>"000143"</f>
        <v>000143</v>
      </c>
      <c r="M23" s="4">
        <v>43368</v>
      </c>
      <c r="N23" s="5">
        <v>17</v>
      </c>
      <c r="O23" s="5" t="str">
        <f>"006820"</f>
        <v>006820</v>
      </c>
      <c r="P23" s="4">
        <v>43389</v>
      </c>
      <c r="Q23" s="7">
        <v>9.9862400000000004</v>
      </c>
      <c r="R23" s="7">
        <v>1.0588</v>
      </c>
      <c r="S23" s="7">
        <v>8.9274400000000007</v>
      </c>
      <c r="T23" s="5">
        <v>245</v>
      </c>
      <c r="U23" s="4">
        <v>43390</v>
      </c>
      <c r="V23" s="5">
        <v>9945525730</v>
      </c>
      <c r="W23" s="6" t="s">
        <v>63</v>
      </c>
      <c r="X23" s="5" t="s">
        <v>42</v>
      </c>
      <c r="Y23" s="6" t="s">
        <v>43</v>
      </c>
      <c r="Z23" s="5" t="s">
        <v>62</v>
      </c>
      <c r="AA23" s="6" t="s">
        <v>61</v>
      </c>
      <c r="AB23" s="7">
        <f>Q23/100</f>
        <v>9.9862400000000004E-2</v>
      </c>
      <c r="AD23" s="8"/>
      <c r="AF23" s="8"/>
      <c r="AG23" s="8"/>
    </row>
    <row r="24" spans="1:33" x14ac:dyDescent="0.2">
      <c r="A24" s="12">
        <v>6735</v>
      </c>
      <c r="B24" s="13" t="s">
        <v>51</v>
      </c>
      <c r="C24" s="13">
        <v>43390</v>
      </c>
      <c r="D24" s="5">
        <v>32</v>
      </c>
      <c r="E24" s="6" t="s">
        <v>76</v>
      </c>
      <c r="F24" s="5" t="s">
        <v>95</v>
      </c>
      <c r="G24" s="6" t="s">
        <v>94</v>
      </c>
      <c r="H24" s="5" t="str">
        <f>"000051"</f>
        <v>000051</v>
      </c>
      <c r="I24" s="4">
        <v>43313</v>
      </c>
      <c r="J24" s="5" t="str">
        <f>"000138"</f>
        <v>000138</v>
      </c>
      <c r="K24" s="4">
        <v>43357</v>
      </c>
      <c r="L24" s="5" t="str">
        <f>"000144"</f>
        <v>000144</v>
      </c>
      <c r="M24" s="4">
        <v>43368</v>
      </c>
      <c r="N24" s="5">
        <v>18</v>
      </c>
      <c r="O24" s="5" t="str">
        <f>"006821"</f>
        <v>006821</v>
      </c>
      <c r="P24" s="4">
        <v>43389</v>
      </c>
      <c r="Q24" s="7">
        <v>49.99362</v>
      </c>
      <c r="R24" s="7">
        <v>5.2998599999999998</v>
      </c>
      <c r="S24" s="7">
        <v>44.693759999999997</v>
      </c>
      <c r="T24" s="5">
        <v>245</v>
      </c>
      <c r="U24" s="4">
        <v>43390</v>
      </c>
      <c r="V24" s="5">
        <v>9945525730</v>
      </c>
      <c r="W24" s="6" t="s">
        <v>63</v>
      </c>
      <c r="X24" s="5" t="s">
        <v>45</v>
      </c>
      <c r="Y24" s="6" t="s">
        <v>46</v>
      </c>
      <c r="Z24" s="5" t="s">
        <v>62</v>
      </c>
      <c r="AA24" s="6" t="s">
        <v>61</v>
      </c>
      <c r="AB24" s="7">
        <f>Q24/100</f>
        <v>0.4999362</v>
      </c>
      <c r="AD24" s="8"/>
      <c r="AF24" s="8"/>
      <c r="AG24" s="8"/>
    </row>
    <row r="25" spans="1:33" x14ac:dyDescent="0.2">
      <c r="A25" s="12">
        <v>6911</v>
      </c>
      <c r="B25" s="13" t="s">
        <v>51</v>
      </c>
      <c r="C25" s="13">
        <v>43402</v>
      </c>
      <c r="D25" s="5">
        <v>32</v>
      </c>
      <c r="E25" s="6" t="s">
        <v>76</v>
      </c>
      <c r="F25" s="5" t="s">
        <v>93</v>
      </c>
      <c r="G25" s="6" t="s">
        <v>92</v>
      </c>
      <c r="H25" s="5" t="str">
        <f>"000009"</f>
        <v>000009</v>
      </c>
      <c r="I25" s="4">
        <v>43384</v>
      </c>
      <c r="J25" s="5" t="str">
        <f>"000028"</f>
        <v>000028</v>
      </c>
      <c r="K25" s="4">
        <v>43385</v>
      </c>
      <c r="L25" s="5" t="str">
        <f>"000031"</f>
        <v>000031</v>
      </c>
      <c r="M25" s="4">
        <v>43385</v>
      </c>
      <c r="N25" s="5">
        <v>18</v>
      </c>
      <c r="O25" s="5" t="str">
        <f>"007033"</f>
        <v>007033</v>
      </c>
      <c r="P25" s="4">
        <v>43400</v>
      </c>
      <c r="Q25" s="7">
        <v>98.242769999999993</v>
      </c>
      <c r="R25" s="7">
        <v>11.681279999999999</v>
      </c>
      <c r="S25" s="7">
        <v>86.561490000000006</v>
      </c>
      <c r="T25" s="5">
        <v>252</v>
      </c>
      <c r="U25" s="4">
        <v>43402</v>
      </c>
      <c r="V25" s="5">
        <v>9900980808</v>
      </c>
      <c r="W25" s="6" t="s">
        <v>73</v>
      </c>
      <c r="X25" s="5" t="s">
        <v>29</v>
      </c>
      <c r="Y25" s="6" t="s">
        <v>30</v>
      </c>
      <c r="Z25" s="5" t="s">
        <v>72</v>
      </c>
      <c r="AA25" s="6" t="s">
        <v>71</v>
      </c>
      <c r="AB25" s="7">
        <f>Q25/100</f>
        <v>0.9824276999999999</v>
      </c>
      <c r="AD25" s="8"/>
      <c r="AF25" s="8"/>
      <c r="AG25" s="8"/>
    </row>
    <row r="26" spans="1:33" x14ac:dyDescent="0.2">
      <c r="A26" s="12">
        <v>7311</v>
      </c>
      <c r="B26" s="13" t="s">
        <v>47</v>
      </c>
      <c r="C26" s="13">
        <v>43424</v>
      </c>
      <c r="D26" s="5">
        <v>32</v>
      </c>
      <c r="E26" s="6" t="s">
        <v>76</v>
      </c>
      <c r="F26" s="5" t="s">
        <v>91</v>
      </c>
      <c r="G26" s="6" t="s">
        <v>90</v>
      </c>
      <c r="H26" s="5" t="str">
        <f>"000003"</f>
        <v>000003</v>
      </c>
      <c r="I26" s="4">
        <v>43242</v>
      </c>
      <c r="J26" s="5" t="str">
        <f>"000036"</f>
        <v>000036</v>
      </c>
      <c r="K26" s="4">
        <v>43269</v>
      </c>
      <c r="L26" s="5" t="str">
        <f>"000052"</f>
        <v>000052</v>
      </c>
      <c r="M26" s="4">
        <v>43269</v>
      </c>
      <c r="N26" s="5">
        <v>18</v>
      </c>
      <c r="O26" s="5" t="str">
        <f>"007217"</f>
        <v>007217</v>
      </c>
      <c r="P26" s="4">
        <v>43404</v>
      </c>
      <c r="Q26" s="7">
        <v>18.871980000000001</v>
      </c>
      <c r="R26" s="7">
        <v>1.7575000000000001</v>
      </c>
      <c r="S26" s="7">
        <v>17.11448</v>
      </c>
      <c r="T26" s="5">
        <v>271</v>
      </c>
      <c r="U26" s="4">
        <v>43424</v>
      </c>
      <c r="V26" s="5">
        <v>9845489450</v>
      </c>
      <c r="W26" s="6" t="s">
        <v>44</v>
      </c>
      <c r="X26" s="5" t="s">
        <v>50</v>
      </c>
      <c r="Y26" s="6" t="s">
        <v>49</v>
      </c>
      <c r="Z26" s="5" t="s">
        <v>70</v>
      </c>
      <c r="AA26" s="6" t="s">
        <v>69</v>
      </c>
      <c r="AB26" s="7">
        <f>Q26/100</f>
        <v>0.18871979999999999</v>
      </c>
      <c r="AD26" s="8"/>
      <c r="AF26" s="8"/>
      <c r="AG26" s="8"/>
    </row>
    <row r="27" spans="1:33" x14ac:dyDescent="0.2">
      <c r="A27" s="12">
        <v>7474</v>
      </c>
      <c r="B27" s="13" t="s">
        <v>48</v>
      </c>
      <c r="C27" s="13">
        <v>43437</v>
      </c>
      <c r="D27" s="5">
        <v>32</v>
      </c>
      <c r="E27" s="6" t="s">
        <v>76</v>
      </c>
      <c r="F27" s="5" t="s">
        <v>89</v>
      </c>
      <c r="G27" s="6" t="s">
        <v>88</v>
      </c>
      <c r="H27" s="5" t="str">
        <f>"000028"</f>
        <v>000028</v>
      </c>
      <c r="I27" s="4">
        <v>42845</v>
      </c>
      <c r="J27" s="5" t="str">
        <f>"000072"</f>
        <v>000072</v>
      </c>
      <c r="K27" s="4">
        <v>42886</v>
      </c>
      <c r="L27" s="5" t="str">
        <f>"000095"</f>
        <v>000095</v>
      </c>
      <c r="M27" s="4">
        <v>42886</v>
      </c>
      <c r="N27" s="5">
        <v>17</v>
      </c>
      <c r="O27" s="5" t="str">
        <f>"007470"</f>
        <v>007470</v>
      </c>
      <c r="P27" s="4">
        <v>43421</v>
      </c>
      <c r="Q27" s="7">
        <v>15.8148</v>
      </c>
      <c r="R27" s="7">
        <v>0.97475000000000001</v>
      </c>
      <c r="S27" s="7">
        <v>14.84005</v>
      </c>
      <c r="T27" s="5">
        <v>279</v>
      </c>
      <c r="U27" s="4">
        <v>43437</v>
      </c>
      <c r="V27" s="5">
        <v>9845489450</v>
      </c>
      <c r="W27" s="6" t="s">
        <v>79</v>
      </c>
      <c r="X27" s="5" t="s">
        <v>32</v>
      </c>
      <c r="Y27" s="6" t="s">
        <v>33</v>
      </c>
      <c r="Z27" s="5" t="s">
        <v>70</v>
      </c>
      <c r="AA27" s="6" t="s">
        <v>69</v>
      </c>
      <c r="AB27" s="7">
        <f>Q27/100</f>
        <v>0.15814800000000001</v>
      </c>
      <c r="AD27" s="8"/>
      <c r="AF27" s="8"/>
      <c r="AG27" s="8"/>
    </row>
    <row r="28" spans="1:33" x14ac:dyDescent="0.2">
      <c r="A28" s="12">
        <v>7475</v>
      </c>
      <c r="B28" s="13" t="s">
        <v>48</v>
      </c>
      <c r="C28" s="13">
        <v>43437</v>
      </c>
      <c r="D28" s="5">
        <v>32</v>
      </c>
      <c r="E28" s="6" t="s">
        <v>76</v>
      </c>
      <c r="F28" s="5" t="s">
        <v>87</v>
      </c>
      <c r="G28" s="6" t="s">
        <v>86</v>
      </c>
      <c r="H28" s="5" t="str">
        <f>"000006"</f>
        <v>000006</v>
      </c>
      <c r="I28" s="4">
        <v>42829</v>
      </c>
      <c r="J28" s="5" t="str">
        <f>"000073"</f>
        <v>000073</v>
      </c>
      <c r="K28" s="4">
        <v>42886</v>
      </c>
      <c r="L28" s="5" t="str">
        <f>"000096"</f>
        <v>000096</v>
      </c>
      <c r="M28" s="4">
        <v>42886</v>
      </c>
      <c r="N28" s="5">
        <v>17</v>
      </c>
      <c r="O28" s="5" t="str">
        <f>"007471"</f>
        <v>007471</v>
      </c>
      <c r="P28" s="4">
        <v>43421</v>
      </c>
      <c r="Q28" s="7">
        <v>15.66628</v>
      </c>
      <c r="R28" s="7">
        <v>0.96575</v>
      </c>
      <c r="S28" s="7">
        <v>14.700530000000001</v>
      </c>
      <c r="T28" s="5">
        <v>279</v>
      </c>
      <c r="U28" s="4">
        <v>43437</v>
      </c>
      <c r="V28" s="5">
        <v>9845489450</v>
      </c>
      <c r="W28" s="6" t="s">
        <v>79</v>
      </c>
      <c r="X28" s="5" t="s">
        <v>32</v>
      </c>
      <c r="Y28" s="6" t="s">
        <v>33</v>
      </c>
      <c r="Z28" s="5" t="s">
        <v>70</v>
      </c>
      <c r="AA28" s="6" t="s">
        <v>69</v>
      </c>
      <c r="AB28" s="7">
        <f>Q28/100</f>
        <v>0.15666279999999999</v>
      </c>
      <c r="AD28" s="8"/>
      <c r="AF28" s="8"/>
      <c r="AG28" s="8"/>
    </row>
    <row r="29" spans="1:33" x14ac:dyDescent="0.2">
      <c r="A29" s="12">
        <v>7476</v>
      </c>
      <c r="B29" s="13" t="s">
        <v>48</v>
      </c>
      <c r="C29" s="13">
        <v>43437</v>
      </c>
      <c r="D29" s="5">
        <v>32</v>
      </c>
      <c r="E29" s="6" t="s">
        <v>76</v>
      </c>
      <c r="F29" s="5" t="s">
        <v>85</v>
      </c>
      <c r="G29" s="6" t="s">
        <v>84</v>
      </c>
      <c r="H29" s="5" t="str">
        <f>"000004"</f>
        <v>000004</v>
      </c>
      <c r="I29" s="4">
        <v>42829</v>
      </c>
      <c r="J29" s="5" t="str">
        <f>"000074"</f>
        <v>000074</v>
      </c>
      <c r="K29" s="4">
        <v>42886</v>
      </c>
      <c r="L29" s="5" t="str">
        <f>"000097"</f>
        <v>000097</v>
      </c>
      <c r="M29" s="4">
        <v>42886</v>
      </c>
      <c r="N29" s="5">
        <v>17</v>
      </c>
      <c r="O29" s="5" t="str">
        <f>"007472"</f>
        <v>007472</v>
      </c>
      <c r="P29" s="4">
        <v>43421</v>
      </c>
      <c r="Q29" s="7">
        <v>15.733919999999999</v>
      </c>
      <c r="R29" s="7">
        <v>0.97235000000000005</v>
      </c>
      <c r="S29" s="7">
        <v>14.761570000000001</v>
      </c>
      <c r="T29" s="5">
        <v>279</v>
      </c>
      <c r="U29" s="4">
        <v>43437</v>
      </c>
      <c r="V29" s="5">
        <v>9845489450</v>
      </c>
      <c r="W29" s="6" t="s">
        <v>79</v>
      </c>
      <c r="X29" s="5" t="s">
        <v>32</v>
      </c>
      <c r="Y29" s="6" t="s">
        <v>33</v>
      </c>
      <c r="Z29" s="5" t="s">
        <v>70</v>
      </c>
      <c r="AA29" s="6" t="s">
        <v>69</v>
      </c>
      <c r="AB29" s="7">
        <f>Q29/100</f>
        <v>0.15733919999999998</v>
      </c>
      <c r="AD29" s="8"/>
      <c r="AF29" s="8"/>
      <c r="AG29" s="8"/>
    </row>
    <row r="30" spans="1:33" x14ac:dyDescent="0.2">
      <c r="A30" s="12">
        <v>7656</v>
      </c>
      <c r="B30" s="13" t="s">
        <v>48</v>
      </c>
      <c r="C30" s="13">
        <v>43441</v>
      </c>
      <c r="D30" s="5">
        <v>32</v>
      </c>
      <c r="E30" s="6" t="s">
        <v>76</v>
      </c>
      <c r="F30" s="5" t="s">
        <v>83</v>
      </c>
      <c r="G30" s="6" t="s">
        <v>82</v>
      </c>
      <c r="H30" s="5" t="str">
        <f>"000253"</f>
        <v>000253</v>
      </c>
      <c r="I30" s="4">
        <v>43186</v>
      </c>
      <c r="J30" s="5" t="str">
        <f>"000110"</f>
        <v>000110</v>
      </c>
      <c r="K30" s="4">
        <v>43385</v>
      </c>
      <c r="L30" s="5" t="str">
        <f>"000186"</f>
        <v>000186</v>
      </c>
      <c r="M30" s="4">
        <v>43400</v>
      </c>
      <c r="N30" s="5">
        <v>17</v>
      </c>
      <c r="O30" s="5" t="str">
        <f>"007680"</f>
        <v>007680</v>
      </c>
      <c r="P30" s="4">
        <v>43438</v>
      </c>
      <c r="Q30" s="7">
        <v>12.8018</v>
      </c>
      <c r="R30" s="7">
        <v>1.3084</v>
      </c>
      <c r="S30" s="7">
        <v>11.493399999999999</v>
      </c>
      <c r="T30" s="5">
        <v>287</v>
      </c>
      <c r="U30" s="4">
        <v>43441</v>
      </c>
      <c r="V30" s="5">
        <v>9945568501</v>
      </c>
      <c r="W30" s="6" t="s">
        <v>60</v>
      </c>
      <c r="X30" s="5" t="s">
        <v>42</v>
      </c>
      <c r="Y30" s="6" t="s">
        <v>43</v>
      </c>
      <c r="Z30" s="5" t="s">
        <v>70</v>
      </c>
      <c r="AA30" s="6" t="s">
        <v>69</v>
      </c>
      <c r="AB30" s="7">
        <f>Q30/100</f>
        <v>0.12801799999999999</v>
      </c>
      <c r="AD30" s="8"/>
      <c r="AF30" s="8"/>
      <c r="AG30" s="8"/>
    </row>
    <row r="31" spans="1:33" x14ac:dyDescent="0.2">
      <c r="A31" s="12">
        <v>7973</v>
      </c>
      <c r="B31" s="13" t="s">
        <v>48</v>
      </c>
      <c r="C31" s="13">
        <v>43455</v>
      </c>
      <c r="D31" s="5">
        <v>32</v>
      </c>
      <c r="E31" s="6" t="s">
        <v>76</v>
      </c>
      <c r="F31" s="5" t="s">
        <v>81</v>
      </c>
      <c r="G31" s="6" t="s">
        <v>80</v>
      </c>
      <c r="H31" s="5" t="str">
        <f>"000029"</f>
        <v>000029</v>
      </c>
      <c r="I31" s="4">
        <v>42845</v>
      </c>
      <c r="J31" s="5" t="str">
        <f>"000075"</f>
        <v>000075</v>
      </c>
      <c r="K31" s="4">
        <v>42886</v>
      </c>
      <c r="L31" s="5" t="str">
        <f>"000098"</f>
        <v>000098</v>
      </c>
      <c r="M31" s="4">
        <v>42886</v>
      </c>
      <c r="N31" s="5">
        <v>17</v>
      </c>
      <c r="O31" s="5" t="str">
        <f>"007711"</f>
        <v>007711</v>
      </c>
      <c r="P31" s="4">
        <v>43441</v>
      </c>
      <c r="Q31" s="7">
        <v>15.91062</v>
      </c>
      <c r="R31" s="7">
        <v>0.98070000000000002</v>
      </c>
      <c r="S31" s="7">
        <v>14.929919999999999</v>
      </c>
      <c r="T31" s="5">
        <v>301</v>
      </c>
      <c r="U31" s="4">
        <v>43455</v>
      </c>
      <c r="V31" s="5">
        <v>9845489450</v>
      </c>
      <c r="W31" s="6" t="s">
        <v>79</v>
      </c>
      <c r="X31" s="5" t="s">
        <v>32</v>
      </c>
      <c r="Y31" s="6" t="s">
        <v>33</v>
      </c>
      <c r="Z31" s="5" t="s">
        <v>70</v>
      </c>
      <c r="AA31" s="6" t="s">
        <v>69</v>
      </c>
      <c r="AB31" s="7">
        <f>Q31/100</f>
        <v>0.1591062</v>
      </c>
      <c r="AD31" s="8"/>
      <c r="AF31" s="8"/>
      <c r="AG31" s="8"/>
    </row>
    <row r="32" spans="1:33" x14ac:dyDescent="0.2">
      <c r="A32" s="12">
        <v>7974</v>
      </c>
      <c r="B32" s="13" t="s">
        <v>48</v>
      </c>
      <c r="C32" s="13">
        <v>43455</v>
      </c>
      <c r="D32" s="5">
        <v>32</v>
      </c>
      <c r="E32" s="6" t="s">
        <v>76</v>
      </c>
      <c r="F32" s="5" t="s">
        <v>78</v>
      </c>
      <c r="G32" s="6" t="s">
        <v>77</v>
      </c>
      <c r="H32" s="5" t="str">
        <f>"00O174"</f>
        <v>00O174</v>
      </c>
      <c r="I32" s="4">
        <v>42689</v>
      </c>
      <c r="J32" s="5" t="str">
        <f>"000077"</f>
        <v>000077</v>
      </c>
      <c r="K32" s="4">
        <v>42886</v>
      </c>
      <c r="L32" s="5" t="str">
        <f>"000103"</f>
        <v>000103</v>
      </c>
      <c r="M32" s="4">
        <v>42886</v>
      </c>
      <c r="N32" s="5">
        <v>16</v>
      </c>
      <c r="O32" s="5" t="str">
        <f>"007716"</f>
        <v>007716</v>
      </c>
      <c r="P32" s="4">
        <v>43441</v>
      </c>
      <c r="Q32" s="7">
        <v>24.461839999999999</v>
      </c>
      <c r="R32" s="7">
        <v>3.2908499999999998</v>
      </c>
      <c r="S32" s="7">
        <v>21.17099</v>
      </c>
      <c r="T32" s="5">
        <v>301</v>
      </c>
      <c r="U32" s="4">
        <v>43455</v>
      </c>
      <c r="V32" s="5">
        <v>9448456767</v>
      </c>
      <c r="W32" s="6" t="s">
        <v>60</v>
      </c>
      <c r="X32" s="5" t="s">
        <v>38</v>
      </c>
      <c r="Y32" s="6" t="s">
        <v>39</v>
      </c>
      <c r="Z32" s="5" t="s">
        <v>70</v>
      </c>
      <c r="AA32" s="6" t="s">
        <v>69</v>
      </c>
      <c r="AB32" s="7">
        <f>Q32/100</f>
        <v>0.24461839999999999</v>
      </c>
      <c r="AD32" s="8"/>
      <c r="AF32" s="8"/>
      <c r="AG32" s="8"/>
    </row>
    <row r="33" spans="1:33" x14ac:dyDescent="0.2">
      <c r="A33" s="12">
        <v>7975</v>
      </c>
      <c r="B33" s="13" t="s">
        <v>48</v>
      </c>
      <c r="C33" s="13">
        <v>43455</v>
      </c>
      <c r="D33" s="5">
        <v>32</v>
      </c>
      <c r="E33" s="6" t="s">
        <v>76</v>
      </c>
      <c r="F33" s="5" t="s">
        <v>75</v>
      </c>
      <c r="G33" s="6" t="s">
        <v>74</v>
      </c>
      <c r="H33" s="5" t="str">
        <f>"00126A"</f>
        <v>00126A</v>
      </c>
      <c r="I33" s="4">
        <v>42585</v>
      </c>
      <c r="J33" s="5" t="str">
        <f>"000078"</f>
        <v>000078</v>
      </c>
      <c r="K33" s="4">
        <v>42886</v>
      </c>
      <c r="L33" s="5" t="str">
        <f>"000104"</f>
        <v>000104</v>
      </c>
      <c r="M33" s="4">
        <v>42886</v>
      </c>
      <c r="N33" s="5">
        <v>16</v>
      </c>
      <c r="O33" s="5" t="str">
        <f>"007717"</f>
        <v>007717</v>
      </c>
      <c r="P33" s="4">
        <v>43441</v>
      </c>
      <c r="Q33" s="7">
        <v>24.678799999999999</v>
      </c>
      <c r="R33" s="7">
        <v>3.3106499999999999</v>
      </c>
      <c r="S33" s="7">
        <v>21.36815</v>
      </c>
      <c r="T33" s="5">
        <v>301</v>
      </c>
      <c r="U33" s="4">
        <v>43455</v>
      </c>
      <c r="V33" s="5">
        <v>9448456767</v>
      </c>
      <c r="W33" s="6" t="s">
        <v>60</v>
      </c>
      <c r="X33" s="5" t="s">
        <v>38</v>
      </c>
      <c r="Y33" s="6" t="s">
        <v>39</v>
      </c>
      <c r="Z33" s="5" t="s">
        <v>70</v>
      </c>
      <c r="AA33" s="6" t="s">
        <v>69</v>
      </c>
      <c r="AB33" s="7">
        <f>Q33/100</f>
        <v>0.24678799999999998</v>
      </c>
      <c r="AD33" s="8"/>
      <c r="AF33" s="8"/>
      <c r="AG3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2019-01-14T11:24:03Z</dcterms:modified>
</cp:coreProperties>
</file>