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</calcChain>
</file>

<file path=xl/sharedStrings.xml><?xml version="1.0" encoding="utf-8"?>
<sst xmlns="http://schemas.openxmlformats.org/spreadsheetml/2006/main" count="307" uniqueCount="118">
  <si>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</si>
  <si>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</si>
  <si>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</si>
  <si>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</si>
  <si>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</si>
  <si>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</si>
  <si>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</si>
  <si>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</si>
  <si>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</si>
  <si>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</si>
  <si>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</si>
  <si>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</si>
  <si>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</si>
  <si>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</si>
  <si>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</si>
  <si>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</si>
  <si>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</si>
  <si>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</si>
  <si>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</si>
  <si>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</si>
  <si>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</si>
  <si>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</si>
  <si>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</si>
  <si>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</si>
  <si>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</si>
  <si>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</si>
  <si>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</si>
  <si>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</si>
  <si>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</si>
  <si>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</si>
  <si>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</si>
  <si>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</si>
  <si>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</si>
  <si>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</si>
  <si>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</si>
  <si>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</si>
  <si>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P1802</t>
  </si>
  <si>
    <t>Water Supply New Areas</t>
  </si>
  <si>
    <t>P3293</t>
  </si>
  <si>
    <t>14th Finance Commission Works - Drinking Water</t>
  </si>
  <si>
    <t>P3110</t>
  </si>
  <si>
    <t>14th Finance Commission Grant Works</t>
  </si>
  <si>
    <t>KRIDL</t>
  </si>
  <si>
    <t>P3296</t>
  </si>
  <si>
    <t>14th Finance Commission Works - Road and Footpath Maintenance</t>
  </si>
  <si>
    <t>P3291</t>
  </si>
  <si>
    <t>14th Fin  -Maintenance of Cremotorium, Burial Grounds</t>
  </si>
  <si>
    <t>December</t>
  </si>
  <si>
    <t>October</t>
  </si>
  <si>
    <t>Works sanctioned by Hon Mayor</t>
  </si>
  <si>
    <t>P0190</t>
  </si>
  <si>
    <t xml:space="preserve"> Assistant Executive Engineer Electrical East Zone</t>
  </si>
  <si>
    <t>ddo089</t>
  </si>
  <si>
    <t>SHAH ELECTRICALS</t>
  </si>
  <si>
    <t>M/s.Chaitanya Electricals</t>
  </si>
  <si>
    <t xml:space="preserve"> Assistant Executive Engineer J C Nagar East Zone</t>
  </si>
  <si>
    <t>ddo078</t>
  </si>
  <si>
    <t>Annual Street light maintenance at ward no 22 and 33 Package-E3</t>
  </si>
  <si>
    <t>314-12-000003</t>
  </si>
  <si>
    <t>DRILLING OF BOREWELL AND PROVIDING IN EXISTING BOREWELLS AT MANORAYANAPALYA IN WARD NO 33</t>
  </si>
  <si>
    <t>033-17-000038</t>
  </si>
  <si>
    <t>Manorayana Palya</t>
  </si>
  <si>
    <t>Comprehensive Development of Manjunatha  layout  and surrounding area in ward no 33</t>
  </si>
  <si>
    <t>033-17-000003</t>
  </si>
  <si>
    <t>Comprehensive Development of Babureddy layout Seethappa layout  and surrounding area in ward no 33</t>
  </si>
  <si>
    <t>033-17-000002</t>
  </si>
  <si>
    <t>BP Shanmugam</t>
  </si>
  <si>
    <t>IMPROVEMENTS TO DRAIN AND CULVERT AT BABUREDDY LAYOUT IN WARD NO 33.</t>
  </si>
  <si>
    <t>033-16-000006</t>
  </si>
  <si>
    <t>Mohamed Rizwan</t>
  </si>
  <si>
    <t>Engagement  of Gangman and Hiring of Troctor Tippers for maintenance of road side drains and other civil works in ward no 33</t>
  </si>
  <si>
    <t>033-17-000041</t>
  </si>
  <si>
    <t>Narasimha Murthy</t>
  </si>
  <si>
    <t>SUPPLY OF WATER BY BBMP WATER TANKER IN WARD NO 33.</t>
  </si>
  <si>
    <t>033-16-000010</t>
  </si>
  <si>
    <t>MAINTENANCE OF BORE WELL DRILLED BY BBMP IN WARD NO 33.</t>
  </si>
  <si>
    <t>033-16-000011</t>
  </si>
  <si>
    <t>Improvements of drain and Footpaths in 1st block P and T Colony R T Nagara and surrounding areas in ward 33</t>
  </si>
  <si>
    <t>033-18-000043</t>
  </si>
  <si>
    <t>Improvements of drain and Footpaths in Kousar Nagar Dinnur  and surrounding areas in ward 33</t>
  </si>
  <si>
    <t>033-18-000044</t>
  </si>
  <si>
    <t>Maintenance of Burrial ground and office maintenance ward no 33</t>
  </si>
  <si>
    <t>033-18-000010</t>
  </si>
  <si>
    <t xml:space="preserve">Providing drinking water works in Ward No 33 in Hebbal Division </t>
  </si>
  <si>
    <t>033-17-000035</t>
  </si>
  <si>
    <t>L GANGADHAR</t>
  </si>
  <si>
    <t>Improvements to drains and roads at 1st, 2nd and 3rd Main at RT Nagar 1st Block and Cross roads in Ward No.33</t>
  </si>
  <si>
    <t>033-17-000019</t>
  </si>
  <si>
    <t>Comprehensive Development of Bhuvaneshwari Nagar and surrounding area in ward no 33</t>
  </si>
  <si>
    <t>033-17-000001</t>
  </si>
  <si>
    <t>N.S.Moihan Reddy</t>
  </si>
  <si>
    <t>MAINANTENANCE OF WARD BY ENGAGING PRIVATE LABOURS AND TRACTOR IN WARD NO 33</t>
  </si>
  <si>
    <t>033-15-000001</t>
  </si>
  <si>
    <t>N.S.Mohan Reddy</t>
  </si>
  <si>
    <t>REMOVAL OF DEBRIS BY ENGAGING TRACTOR AND LABOUR IN WARD NO 33</t>
  </si>
  <si>
    <t>033-14-000014</t>
  </si>
  <si>
    <t>Providing New Borewell and Pipeline to existing Borewell in Babureddy Layout, Seethappa Layout and surrounding areas in ward No 33</t>
  </si>
  <si>
    <t>033-18-000049</t>
  </si>
  <si>
    <t>Operation and Maintenance of street lights at Manorayana palya area ward no 33 Package E5 for one year.</t>
  </si>
  <si>
    <t>033-16-000001</t>
  </si>
  <si>
    <t>BWSSB Bangalore</t>
  </si>
  <si>
    <t>Providing BWSSB UGD and water supply works in ward no.33 Manorayanpalya.</t>
  </si>
  <si>
    <t>033-17-000036</t>
  </si>
  <si>
    <t>Providing New Borewell and Pipeline to existing Borewell in Bhuvaneshwari nagara and surrounding areas in ward No 33</t>
  </si>
  <si>
    <t>033-18-000048</t>
  </si>
  <si>
    <t>PROVIDING TRACTOR AND LABOUIR FOR REMOVAL OF SILT AND DEBRIS IN WARD NO 33</t>
  </si>
  <si>
    <t>033-16-000014</t>
  </si>
  <si>
    <t>Providing New Borewell and Pipeline to existing Borewell in Kenchappa Garden Beerappa Garden Dharmanna Garden Dinnur and surrounding areas in ward No 33</t>
  </si>
  <si>
    <t>033-18-000051</t>
  </si>
  <si>
    <t>Providing New Borewell and Pipeline to existing Borewell in Chamundi Nagara Manjunatha Layout Venkataswamappa Layout Dasappa Garden and surrounding areas in ward No 33</t>
  </si>
  <si>
    <t>033-18-000050</t>
  </si>
  <si>
    <t>Provision of Additional Fittings Streetlights</t>
  </si>
  <si>
    <t>P1828</t>
  </si>
  <si>
    <t>M/s.Sri Manjunatha Electricals</t>
  </si>
  <si>
    <t>PROVIDING CONTROL LINES TIMER BOXES ETC TO MANORAYANAPALYA WARD 33</t>
  </si>
  <si>
    <t>033-12-000019</t>
  </si>
  <si>
    <t>DRILLING OF BORE WELL AND LAYING OF PIPE LINE AT RAHAMATHNAGARA IN WARD NO 33.</t>
  </si>
  <si>
    <t>033-16-000009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</si>
</sst>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A2" sqref="A2:XFD3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507</v>
      </c>
      <c r="B2" s="13" t="s">
        <v>28</v>
      </c>
      <c r="C2" s="13">
        <v>43203</v>
      </c>
      <c r="D2" s="5">
        <v>33</v>
      </c>
      <c r="E2" s="6" t="s">
        <v>61</v>
      </c>
      <c r="F2" s="5" t="s">
        <v>117</v>
      </c>
      <c r="G2" s="6" t="s">
        <v>116</v>
      </c>
      <c r="H2" s="5" t="str">
        <f>"000054"</f>
        <v>000054</v>
      </c>
      <c r="I2" s="4">
        <v>42488</v>
      </c>
      <c r="J2" s="5" t="str">
        <f>"000066"</f>
        <v>000066</v>
      </c>
      <c r="K2" s="4">
        <v>42735</v>
      </c>
      <c r="L2" s="5" t="str">
        <f>"000347"</f>
        <v>000347</v>
      </c>
      <c r="M2" s="4">
        <v>42735</v>
      </c>
      <c r="N2" s="5">
        <v>16</v>
      </c>
      <c r="O2" s="5" t="str">
        <f>"000392"</f>
        <v>000392</v>
      </c>
      <c r="P2" s="4">
        <v>43197</v>
      </c>
      <c r="Q2" s="7">
        <v>5.5029599999999999</v>
      </c>
      <c r="R2" s="7">
        <v>0.38563999999999998</v>
      </c>
      <c r="S2" s="7">
        <v>5.1173200000000003</v>
      </c>
      <c r="T2" s="5">
        <v>20</v>
      </c>
      <c r="U2" s="4">
        <v>43203</v>
      </c>
      <c r="V2" s="5">
        <v>8550078551</v>
      </c>
      <c r="W2" s="6" t="s">
        <v>72</v>
      </c>
      <c r="X2" s="5" t="s">
        <v>36</v>
      </c>
      <c r="Y2" s="6" t="s">
        <v>37</v>
      </c>
      <c r="Z2" s="5" t="s">
        <v>56</v>
      </c>
      <c r="AA2" s="6" t="s">
        <v>55</v>
      </c>
      <c r="AB2" s="7">
        <v>5.5029599999999998E-2</v>
      </c>
      <c r="AD2" s="8"/>
      <c r="AF2" s="8"/>
      <c r="AG2" s="8"/>
    </row>
    <row r="3" spans="1:33" x14ac:dyDescent="0.2">
      <c r="A3" s="12">
        <v>779</v>
      </c>
      <c r="B3" s="13" t="s">
        <v>28</v>
      </c>
      <c r="C3" s="13">
        <v>43217</v>
      </c>
      <c r="D3" s="5">
        <v>33</v>
      </c>
      <c r="E3" s="6" t="s">
        <v>61</v>
      </c>
      <c r="F3" s="5" t="s">
        <v>115</v>
      </c>
      <c r="G3" s="6" t="s">
        <v>114</v>
      </c>
      <c r="H3" s="5" t="str">
        <f>"000114"</f>
        <v>000114</v>
      </c>
      <c r="I3" s="4">
        <v>41325</v>
      </c>
      <c r="J3" s="5" t="str">
        <f>"087"</f>
        <v>087</v>
      </c>
      <c r="K3" s="4">
        <v>15</v>
      </c>
      <c r="L3" s="5" t="str">
        <f>"246"</f>
        <v>246</v>
      </c>
      <c r="M3" s="4">
        <v>15</v>
      </c>
      <c r="N3" s="5">
        <v>12</v>
      </c>
      <c r="O3" s="5" t="str">
        <f>"000496"</f>
        <v>000496</v>
      </c>
      <c r="P3" s="4">
        <v>43202</v>
      </c>
      <c r="Q3" s="7">
        <v>0.70140000000000002</v>
      </c>
      <c r="R3" s="7">
        <v>8.8599999999999998E-2</v>
      </c>
      <c r="S3" s="7">
        <v>0.61280000000000001</v>
      </c>
      <c r="T3" s="5">
        <v>30</v>
      </c>
      <c r="U3" s="4">
        <v>43217</v>
      </c>
      <c r="V3" s="5">
        <v>9448762931</v>
      </c>
      <c r="W3" s="6" t="s">
        <v>113</v>
      </c>
      <c r="X3" s="5" t="s">
        <v>112</v>
      </c>
      <c r="Y3" s="6" t="s">
        <v>111</v>
      </c>
      <c r="Z3" s="5" t="s">
        <v>52</v>
      </c>
      <c r="AA3" s="6" t="s">
        <v>51</v>
      </c>
      <c r="AB3" s="7">
        <v>7.0140000000000003E-3</v>
      </c>
      <c r="AD3" s="8"/>
      <c r="AF3" s="8"/>
      <c r="AG3" s="8"/>
    </row>
    <row r="4" spans="1:33" x14ac:dyDescent="0.2">
      <c r="A4" s="12">
        <v>2138</v>
      </c>
      <c r="B4" s="13" t="s">
        <v>35</v>
      </c>
      <c r="C4" s="13">
        <v>43265</v>
      </c>
      <c r="D4" s="5">
        <v>33</v>
      </c>
      <c r="E4" s="6" t="s">
        <v>61</v>
      </c>
      <c r="F4" s="5" t="s">
        <v>110</v>
      </c>
      <c r="G4" s="6" t="s">
        <v>109</v>
      </c>
      <c r="H4" s="5" t="str">
        <f>"000142"</f>
        <v>000142</v>
      </c>
      <c r="I4" s="4">
        <v>43157</v>
      </c>
      <c r="J4" s="5" t="str">
        <f>"000062"</f>
        <v>000062</v>
      </c>
      <c r="K4" s="4">
        <v>43173</v>
      </c>
      <c r="L4" s="5" t="str">
        <f>"000151"</f>
        <v>000151</v>
      </c>
      <c r="M4" s="4">
        <v>43173</v>
      </c>
      <c r="N4" s="5">
        <v>18</v>
      </c>
      <c r="O4" s="5" t="str">
        <f>"002472"</f>
        <v>002472</v>
      </c>
      <c r="P4" s="4">
        <v>43263</v>
      </c>
      <c r="Q4" s="7">
        <v>49.957329999999999</v>
      </c>
      <c r="R4" s="7">
        <v>4.0465400000000002</v>
      </c>
      <c r="S4" s="7">
        <v>45.910789999999999</v>
      </c>
      <c r="T4" s="5">
        <v>84</v>
      </c>
      <c r="U4" s="4">
        <v>43265</v>
      </c>
      <c r="V4" s="5">
        <v>8023330521</v>
      </c>
      <c r="W4" s="6" t="s">
        <v>42</v>
      </c>
      <c r="X4" s="5" t="s">
        <v>38</v>
      </c>
      <c r="Y4" s="6" t="s">
        <v>39</v>
      </c>
      <c r="Z4" s="5" t="s">
        <v>56</v>
      </c>
      <c r="AA4" s="6" t="s">
        <v>55</v>
      </c>
      <c r="AB4" s="7">
        <v>0.4995733</v>
      </c>
      <c r="AD4" s="8"/>
      <c r="AF4" s="8"/>
      <c r="AG4" s="8"/>
    </row>
    <row r="5" spans="1:33" x14ac:dyDescent="0.2">
      <c r="A5" s="12">
        <v>2139</v>
      </c>
      <c r="B5" s="13" t="s">
        <v>35</v>
      </c>
      <c r="C5" s="13">
        <v>43265</v>
      </c>
      <c r="D5" s="5">
        <v>33</v>
      </c>
      <c r="E5" s="6" t="s">
        <v>61</v>
      </c>
      <c r="F5" s="5" t="s">
        <v>108</v>
      </c>
      <c r="G5" s="6" t="s">
        <v>107</v>
      </c>
      <c r="H5" s="5" t="str">
        <f>"000136"</f>
        <v>000136</v>
      </c>
      <c r="I5" s="4">
        <v>43156</v>
      </c>
      <c r="J5" s="5" t="str">
        <f>"000063"</f>
        <v>000063</v>
      </c>
      <c r="K5" s="4">
        <v>43173</v>
      </c>
      <c r="L5" s="5" t="str">
        <f>"000150"</f>
        <v>000150</v>
      </c>
      <c r="M5" s="4">
        <v>43173</v>
      </c>
      <c r="N5" s="5">
        <v>18</v>
      </c>
      <c r="O5" s="5" t="str">
        <f>"002473"</f>
        <v>002473</v>
      </c>
      <c r="P5" s="4">
        <v>43263</v>
      </c>
      <c r="Q5" s="7">
        <v>49.957689999999999</v>
      </c>
      <c r="R5" s="7">
        <v>4.0465499999999999</v>
      </c>
      <c r="S5" s="7">
        <v>45.911140000000003</v>
      </c>
      <c r="T5" s="5">
        <v>84</v>
      </c>
      <c r="U5" s="4">
        <v>43265</v>
      </c>
      <c r="V5" s="5">
        <v>8023330521</v>
      </c>
      <c r="W5" s="6" t="s">
        <v>42</v>
      </c>
      <c r="X5" s="5" t="s">
        <v>38</v>
      </c>
      <c r="Y5" s="6" t="s">
        <v>39</v>
      </c>
      <c r="Z5" s="5" t="s">
        <v>56</v>
      </c>
      <c r="AA5" s="6" t="s">
        <v>55</v>
      </c>
      <c r="AB5" s="7">
        <v>0.49957689999999999</v>
      </c>
      <c r="AD5" s="8"/>
      <c r="AF5" s="8"/>
      <c r="AG5" s="8"/>
    </row>
    <row r="6" spans="1:33" x14ac:dyDescent="0.2">
      <c r="A6" s="12">
        <v>2793</v>
      </c>
      <c r="B6" s="13" t="s">
        <v>32</v>
      </c>
      <c r="C6" s="13">
        <v>43283</v>
      </c>
      <c r="D6" s="5">
        <v>33</v>
      </c>
      <c r="E6" s="6" t="s">
        <v>61</v>
      </c>
      <c r="F6" s="5" t="s">
        <v>106</v>
      </c>
      <c r="G6" s="6" t="s">
        <v>105</v>
      </c>
      <c r="H6" s="5" t="str">
        <f>"000007"</f>
        <v>000007</v>
      </c>
      <c r="I6" s="4">
        <v>43211</v>
      </c>
      <c r="J6" s="5" t="str">
        <f>"000067"</f>
        <v>000067</v>
      </c>
      <c r="K6" s="4">
        <v>42730</v>
      </c>
      <c r="L6" s="5" t="str">
        <f>"000348"</f>
        <v>000348</v>
      </c>
      <c r="M6" s="4">
        <v>42735</v>
      </c>
      <c r="N6" s="5">
        <v>16</v>
      </c>
      <c r="O6" s="5" t="str">
        <f>"002968"</f>
        <v>002968</v>
      </c>
      <c r="P6" s="4">
        <v>43276</v>
      </c>
      <c r="Q6" s="7">
        <v>6.9816799999999999</v>
      </c>
      <c r="R6" s="7">
        <v>0.46806999999999999</v>
      </c>
      <c r="S6" s="7">
        <v>6.5136099999999999</v>
      </c>
      <c r="T6" s="5">
        <v>108</v>
      </c>
      <c r="U6" s="4">
        <v>43283</v>
      </c>
      <c r="V6" s="5">
        <v>8023330521</v>
      </c>
      <c r="W6" s="6" t="s">
        <v>69</v>
      </c>
      <c r="X6" s="5" t="s">
        <v>30</v>
      </c>
      <c r="Y6" s="6" t="s">
        <v>31</v>
      </c>
      <c r="Z6" s="5" t="s">
        <v>56</v>
      </c>
      <c r="AA6" s="6" t="s">
        <v>55</v>
      </c>
      <c r="AB6" s="7">
        <v>6.9816799999999998E-2</v>
      </c>
      <c r="AD6" s="8"/>
      <c r="AF6" s="8"/>
      <c r="AG6" s="8"/>
    </row>
    <row r="7" spans="1:33" x14ac:dyDescent="0.2">
      <c r="A7" s="12">
        <v>2992</v>
      </c>
      <c r="B7" s="13" t="s">
        <v>32</v>
      </c>
      <c r="C7" s="13">
        <v>43285</v>
      </c>
      <c r="D7" s="5">
        <v>33</v>
      </c>
      <c r="E7" s="6" t="s">
        <v>61</v>
      </c>
      <c r="F7" s="5" t="s">
        <v>104</v>
      </c>
      <c r="G7" s="6" t="s">
        <v>103</v>
      </c>
      <c r="H7" s="5" t="str">
        <f>"000140"</f>
        <v>000140</v>
      </c>
      <c r="I7" s="4">
        <v>43157</v>
      </c>
      <c r="J7" s="5" t="str">
        <f>"000013"</f>
        <v>000013</v>
      </c>
      <c r="K7" s="4">
        <v>43253</v>
      </c>
      <c r="L7" s="5" t="str">
        <f>"000029"</f>
        <v>000029</v>
      </c>
      <c r="M7" s="4">
        <v>43253</v>
      </c>
      <c r="N7" s="5">
        <v>18</v>
      </c>
      <c r="O7" s="5" t="str">
        <f>"003285"</f>
        <v>003285</v>
      </c>
      <c r="P7" s="4">
        <v>43284</v>
      </c>
      <c r="Q7" s="7">
        <v>49.947670000000002</v>
      </c>
      <c r="R7" s="7">
        <v>4.0488799999999996</v>
      </c>
      <c r="S7" s="7">
        <v>45.898789999999998</v>
      </c>
      <c r="T7" s="5">
        <v>111</v>
      </c>
      <c r="U7" s="4">
        <v>43285</v>
      </c>
      <c r="V7" s="5">
        <v>8023330521</v>
      </c>
      <c r="W7" s="6" t="s">
        <v>42</v>
      </c>
      <c r="X7" s="5" t="s">
        <v>38</v>
      </c>
      <c r="Y7" s="6" t="s">
        <v>39</v>
      </c>
      <c r="Z7" s="5" t="s">
        <v>56</v>
      </c>
      <c r="AA7" s="6" t="s">
        <v>55</v>
      </c>
      <c r="AB7" s="7">
        <v>0.4994767</v>
      </c>
      <c r="AD7" s="8"/>
      <c r="AF7" s="8"/>
      <c r="AG7" s="8"/>
    </row>
    <row r="8" spans="1:33" x14ac:dyDescent="0.2">
      <c r="A8" s="12">
        <v>3239</v>
      </c>
      <c r="B8" s="13" t="s">
        <v>32</v>
      </c>
      <c r="C8" s="13">
        <v>43293</v>
      </c>
      <c r="D8" s="5">
        <v>33</v>
      </c>
      <c r="E8" s="6" t="s">
        <v>61</v>
      </c>
      <c r="F8" s="5" t="s">
        <v>102</v>
      </c>
      <c r="G8" s="6" t="s">
        <v>101</v>
      </c>
      <c r="H8" s="5" t="str">
        <f>"000083"</f>
        <v>000083</v>
      </c>
      <c r="I8" s="4">
        <v>43103</v>
      </c>
      <c r="J8" s="5" t="str">
        <f>"000029"</f>
        <v>000029</v>
      </c>
      <c r="K8" s="4">
        <v>43103</v>
      </c>
      <c r="L8" s="5" t="str">
        <f>"000093"</f>
        <v>000093</v>
      </c>
      <c r="M8" s="4">
        <v>43104</v>
      </c>
      <c r="N8" s="5">
        <v>17</v>
      </c>
      <c r="O8" s="5" t="str">
        <f>"009151"</f>
        <v>009151</v>
      </c>
      <c r="P8" s="4">
        <v>43124</v>
      </c>
      <c r="Q8" s="7">
        <v>28.91</v>
      </c>
      <c r="R8" s="7">
        <v>0</v>
      </c>
      <c r="S8" s="7">
        <v>28.91</v>
      </c>
      <c r="T8" s="5">
        <v>123</v>
      </c>
      <c r="U8" s="4">
        <v>43293</v>
      </c>
      <c r="V8" s="5">
        <v>8023330521</v>
      </c>
      <c r="W8" s="6" t="s">
        <v>100</v>
      </c>
      <c r="X8" s="5" t="s">
        <v>40</v>
      </c>
      <c r="Y8" s="6" t="s">
        <v>41</v>
      </c>
      <c r="Z8" s="5" t="s">
        <v>56</v>
      </c>
      <c r="AA8" s="6" t="s">
        <v>55</v>
      </c>
      <c r="AB8" s="7">
        <v>0.28910000000000002</v>
      </c>
      <c r="AD8" s="8"/>
      <c r="AF8" s="8"/>
      <c r="AG8" s="8"/>
    </row>
    <row r="9" spans="1:33" x14ac:dyDescent="0.2">
      <c r="A9" s="12">
        <v>3450</v>
      </c>
      <c r="B9" s="13" t="s">
        <v>32</v>
      </c>
      <c r="C9" s="13">
        <v>43299</v>
      </c>
      <c r="D9" s="5">
        <v>33</v>
      </c>
      <c r="E9" s="6" t="s">
        <v>61</v>
      </c>
      <c r="F9" s="5" t="s">
        <v>99</v>
      </c>
      <c r="G9" s="6" t="s">
        <v>98</v>
      </c>
      <c r="H9" s="5" t="str">
        <f>"000017"</f>
        <v>000017</v>
      </c>
      <c r="I9" s="4">
        <v>42947</v>
      </c>
      <c r="J9" s="5" t="str">
        <f>"000121"</f>
        <v>000121</v>
      </c>
      <c r="K9" s="4">
        <v>43120</v>
      </c>
      <c r="L9" s="5" t="str">
        <f>"000110"</f>
        <v>000110</v>
      </c>
      <c r="M9" s="4">
        <v>43120</v>
      </c>
      <c r="N9" s="5">
        <v>16</v>
      </c>
      <c r="O9" s="5" t="str">
        <f>"003750"</f>
        <v>003750</v>
      </c>
      <c r="P9" s="4">
        <v>43294</v>
      </c>
      <c r="Q9" s="7">
        <v>2.2404099999999998</v>
      </c>
      <c r="R9" s="7">
        <v>0.15922</v>
      </c>
      <c r="S9" s="7">
        <v>2.0811899999999999</v>
      </c>
      <c r="T9" s="5">
        <v>127</v>
      </c>
      <c r="U9" s="4">
        <v>43299</v>
      </c>
      <c r="V9" s="5">
        <v>9845267052</v>
      </c>
      <c r="W9" s="6" t="s">
        <v>54</v>
      </c>
      <c r="X9" s="5" t="s">
        <v>33</v>
      </c>
      <c r="Y9" s="6" t="s">
        <v>34</v>
      </c>
      <c r="Z9" s="5" t="s">
        <v>52</v>
      </c>
      <c r="AA9" s="6" t="s">
        <v>51</v>
      </c>
      <c r="AB9" s="7">
        <v>2.2404099999999996E-2</v>
      </c>
      <c r="AD9" s="8"/>
      <c r="AF9" s="8"/>
      <c r="AG9" s="8"/>
    </row>
    <row r="10" spans="1:33" x14ac:dyDescent="0.2">
      <c r="A10" s="12">
        <v>3451</v>
      </c>
      <c r="B10" s="13" t="s">
        <v>32</v>
      </c>
      <c r="C10" s="13">
        <v>43299</v>
      </c>
      <c r="D10" s="5">
        <v>33</v>
      </c>
      <c r="E10" s="6" t="s">
        <v>61</v>
      </c>
      <c r="F10" s="5" t="s">
        <v>99</v>
      </c>
      <c r="G10" s="6" t="s">
        <v>98</v>
      </c>
      <c r="H10" s="5" t="str">
        <f>"000017"</f>
        <v>000017</v>
      </c>
      <c r="I10" s="4">
        <v>42947</v>
      </c>
      <c r="J10" s="5" t="str">
        <f>"000121"</f>
        <v>000121</v>
      </c>
      <c r="K10" s="4">
        <v>43120</v>
      </c>
      <c r="L10" s="5" t="str">
        <f>"000110"</f>
        <v>000110</v>
      </c>
      <c r="M10" s="4">
        <v>43120</v>
      </c>
      <c r="N10" s="5">
        <v>16</v>
      </c>
      <c r="O10" s="5" t="str">
        <f>"003750"</f>
        <v>003750</v>
      </c>
      <c r="P10" s="4">
        <v>43294</v>
      </c>
      <c r="Q10" s="7">
        <v>2.49987</v>
      </c>
      <c r="R10" s="7">
        <v>0.17749999999999999</v>
      </c>
      <c r="S10" s="7">
        <v>2.3223699999999998</v>
      </c>
      <c r="T10" s="5">
        <v>127</v>
      </c>
      <c r="U10" s="4">
        <v>43299</v>
      </c>
      <c r="V10" s="5">
        <v>9845267052</v>
      </c>
      <c r="W10" s="6" t="s">
        <v>54</v>
      </c>
      <c r="X10" s="5" t="s">
        <v>33</v>
      </c>
      <c r="Y10" s="6" t="s">
        <v>34</v>
      </c>
      <c r="Z10" s="5" t="s">
        <v>52</v>
      </c>
      <c r="AA10" s="6" t="s">
        <v>51</v>
      </c>
      <c r="AB10" s="7">
        <v>2.4998699999999999E-2</v>
      </c>
      <c r="AD10" s="8"/>
      <c r="AF10" s="8"/>
      <c r="AG10" s="8"/>
    </row>
    <row r="11" spans="1:33" x14ac:dyDescent="0.2">
      <c r="A11" s="12">
        <v>3452</v>
      </c>
      <c r="B11" s="13" t="s">
        <v>32</v>
      </c>
      <c r="C11" s="13">
        <v>43299</v>
      </c>
      <c r="D11" s="5">
        <v>33</v>
      </c>
      <c r="E11" s="6" t="s">
        <v>61</v>
      </c>
      <c r="F11" s="5" t="s">
        <v>99</v>
      </c>
      <c r="G11" s="6" t="s">
        <v>98</v>
      </c>
      <c r="H11" s="5" t="str">
        <f>"000017"</f>
        <v>000017</v>
      </c>
      <c r="I11" s="4">
        <v>42947</v>
      </c>
      <c r="J11" s="5" t="str">
        <f>"000121"</f>
        <v>000121</v>
      </c>
      <c r="K11" s="4">
        <v>43120</v>
      </c>
      <c r="L11" s="5" t="str">
        <f>"000110"</f>
        <v>000110</v>
      </c>
      <c r="M11" s="4">
        <v>43120</v>
      </c>
      <c r="N11" s="5">
        <v>16</v>
      </c>
      <c r="O11" s="5" t="str">
        <f>"003750"</f>
        <v>003750</v>
      </c>
      <c r="P11" s="4">
        <v>43294</v>
      </c>
      <c r="Q11" s="7">
        <v>3.7588200000000001</v>
      </c>
      <c r="R11" s="7">
        <v>0.19178000000000001</v>
      </c>
      <c r="S11" s="7">
        <v>3.56704</v>
      </c>
      <c r="T11" s="5">
        <v>127</v>
      </c>
      <c r="U11" s="4">
        <v>43299</v>
      </c>
      <c r="V11" s="5">
        <v>9845267052</v>
      </c>
      <c r="W11" s="6" t="s">
        <v>54</v>
      </c>
      <c r="X11" s="5" t="s">
        <v>33</v>
      </c>
      <c r="Y11" s="6" t="s">
        <v>34</v>
      </c>
      <c r="Z11" s="5" t="s">
        <v>52</v>
      </c>
      <c r="AA11" s="6" t="s">
        <v>51</v>
      </c>
      <c r="AB11" s="7">
        <v>3.7588200000000002E-2</v>
      </c>
      <c r="AD11" s="8"/>
      <c r="AF11" s="8"/>
      <c r="AG11" s="8"/>
    </row>
    <row r="12" spans="1:33" x14ac:dyDescent="0.2">
      <c r="A12" s="12">
        <v>3453</v>
      </c>
      <c r="B12" s="13" t="s">
        <v>32</v>
      </c>
      <c r="C12" s="13">
        <v>43299</v>
      </c>
      <c r="D12" s="5">
        <v>33</v>
      </c>
      <c r="E12" s="6" t="s">
        <v>61</v>
      </c>
      <c r="F12" s="5" t="s">
        <v>99</v>
      </c>
      <c r="G12" s="6" t="s">
        <v>98</v>
      </c>
      <c r="H12" s="5" t="str">
        <f>"000017"</f>
        <v>000017</v>
      </c>
      <c r="I12" s="4">
        <v>42947</v>
      </c>
      <c r="J12" s="5" t="str">
        <f>"000121"</f>
        <v>000121</v>
      </c>
      <c r="K12" s="4">
        <v>43120</v>
      </c>
      <c r="L12" s="5" t="str">
        <f>"000110"</f>
        <v>000110</v>
      </c>
      <c r="M12" s="4">
        <v>43120</v>
      </c>
      <c r="N12" s="5">
        <v>16</v>
      </c>
      <c r="O12" s="5" t="str">
        <f>"003750"</f>
        <v>003750</v>
      </c>
      <c r="P12" s="4">
        <v>43294</v>
      </c>
      <c r="Q12" s="7">
        <v>3.95492</v>
      </c>
      <c r="R12" s="7">
        <v>0.33228999999999997</v>
      </c>
      <c r="S12" s="7">
        <v>3.62263</v>
      </c>
      <c r="T12" s="5">
        <v>127</v>
      </c>
      <c r="U12" s="4">
        <v>43299</v>
      </c>
      <c r="V12" s="5">
        <v>9845267052</v>
      </c>
      <c r="W12" s="6" t="s">
        <v>54</v>
      </c>
      <c r="X12" s="5" t="s">
        <v>33</v>
      </c>
      <c r="Y12" s="6" t="s">
        <v>34</v>
      </c>
      <c r="Z12" s="5" t="s">
        <v>52</v>
      </c>
      <c r="AA12" s="6" t="s">
        <v>51</v>
      </c>
      <c r="AB12" s="7">
        <v>3.95492E-2</v>
      </c>
      <c r="AD12" s="8"/>
      <c r="AF12" s="8"/>
      <c r="AG12" s="8"/>
    </row>
    <row r="13" spans="1:33" x14ac:dyDescent="0.2">
      <c r="A13" s="12">
        <v>3810</v>
      </c>
      <c r="B13" s="13" t="s">
        <v>32</v>
      </c>
      <c r="C13" s="13">
        <v>43304</v>
      </c>
      <c r="D13" s="5">
        <v>33</v>
      </c>
      <c r="E13" s="6" t="s">
        <v>61</v>
      </c>
      <c r="F13" s="5" t="s">
        <v>97</v>
      </c>
      <c r="G13" s="6" t="s">
        <v>96</v>
      </c>
      <c r="H13" s="5" t="str">
        <f>"000141"</f>
        <v>000141</v>
      </c>
      <c r="I13" s="4">
        <v>43157</v>
      </c>
      <c r="J13" s="5" t="str">
        <f>"000021"</f>
        <v>000021</v>
      </c>
      <c r="K13" s="4">
        <v>43288</v>
      </c>
      <c r="L13" s="5" t="str">
        <f>"000056"</f>
        <v>000056</v>
      </c>
      <c r="M13" s="4">
        <v>43288</v>
      </c>
      <c r="N13" s="5">
        <v>18</v>
      </c>
      <c r="O13" s="5" t="str">
        <f>"004167"</f>
        <v>004167</v>
      </c>
      <c r="P13" s="4">
        <v>43302</v>
      </c>
      <c r="Q13" s="7">
        <v>49.967669999999998</v>
      </c>
      <c r="R13" s="7">
        <v>4.0476999999999999</v>
      </c>
      <c r="S13" s="7">
        <v>45.919969999999999</v>
      </c>
      <c r="T13" s="5">
        <v>137</v>
      </c>
      <c r="U13" s="4">
        <v>43304</v>
      </c>
      <c r="V13" s="5">
        <v>8023330521</v>
      </c>
      <c r="W13" s="6" t="s">
        <v>42</v>
      </c>
      <c r="X13" s="5" t="s">
        <v>38</v>
      </c>
      <c r="Y13" s="6" t="s">
        <v>39</v>
      </c>
      <c r="Z13" s="5" t="s">
        <v>56</v>
      </c>
      <c r="AA13" s="6" t="s">
        <v>55</v>
      </c>
      <c r="AB13" s="7">
        <v>0.49967669999999997</v>
      </c>
      <c r="AD13" s="8"/>
      <c r="AF13" s="8"/>
      <c r="AG13" s="8"/>
    </row>
    <row r="14" spans="1:33" x14ac:dyDescent="0.2">
      <c r="A14" s="12">
        <v>3966</v>
      </c>
      <c r="B14" s="13" t="s">
        <v>32</v>
      </c>
      <c r="C14" s="13">
        <v>43307</v>
      </c>
      <c r="D14" s="5">
        <v>33</v>
      </c>
      <c r="E14" s="6" t="s">
        <v>61</v>
      </c>
      <c r="F14" s="5" t="s">
        <v>95</v>
      </c>
      <c r="G14" s="6" t="s">
        <v>94</v>
      </c>
      <c r="H14" s="5" t="str">
        <f>"000030"</f>
        <v>000030</v>
      </c>
      <c r="I14" s="4">
        <v>41776</v>
      </c>
      <c r="J14" s="5" t="str">
        <f>"000126"</f>
        <v>000126</v>
      </c>
      <c r="K14" s="4">
        <v>41972</v>
      </c>
      <c r="L14" s="5" t="str">
        <f>"000469"</f>
        <v>000469</v>
      </c>
      <c r="M14" s="4">
        <v>41972</v>
      </c>
      <c r="N14" s="5">
        <v>14</v>
      </c>
      <c r="O14" s="5" t="str">
        <f>"004968"</f>
        <v>004968</v>
      </c>
      <c r="P14" s="4">
        <v>42609</v>
      </c>
      <c r="Q14" s="7">
        <v>4.5857700000000001</v>
      </c>
      <c r="R14" s="7">
        <v>0.2339</v>
      </c>
      <c r="S14" s="7">
        <v>4.3518699999999999</v>
      </c>
      <c r="T14" s="5">
        <v>142</v>
      </c>
      <c r="U14" s="4">
        <v>43307</v>
      </c>
      <c r="V14" s="5">
        <v>8023330521</v>
      </c>
      <c r="W14" s="6" t="s">
        <v>93</v>
      </c>
      <c r="X14" s="5" t="s">
        <v>30</v>
      </c>
      <c r="Y14" s="6" t="s">
        <v>31</v>
      </c>
      <c r="Z14" s="5" t="s">
        <v>56</v>
      </c>
      <c r="AA14" s="6" t="s">
        <v>55</v>
      </c>
      <c r="AB14" s="7">
        <v>4.5857700000000001E-2</v>
      </c>
      <c r="AD14" s="8"/>
      <c r="AF14" s="8"/>
      <c r="AG14" s="8"/>
    </row>
    <row r="15" spans="1:33" x14ac:dyDescent="0.2">
      <c r="A15" s="12">
        <v>3967</v>
      </c>
      <c r="B15" s="13" t="s">
        <v>32</v>
      </c>
      <c r="C15" s="13">
        <v>43307</v>
      </c>
      <c r="D15" s="5">
        <v>33</v>
      </c>
      <c r="E15" s="6" t="s">
        <v>61</v>
      </c>
      <c r="F15" s="5" t="s">
        <v>92</v>
      </c>
      <c r="G15" s="6" t="s">
        <v>91</v>
      </c>
      <c r="H15" s="5" t="str">
        <f>"000015"</f>
        <v>000015</v>
      </c>
      <c r="I15" s="4">
        <v>42122</v>
      </c>
      <c r="J15" s="5" t="str">
        <f>"000036"</f>
        <v>000036</v>
      </c>
      <c r="K15" s="4">
        <v>42613</v>
      </c>
      <c r="L15" s="5" t="str">
        <f>"000397"</f>
        <v>000397</v>
      </c>
      <c r="M15" s="4">
        <v>42775</v>
      </c>
      <c r="N15" s="5">
        <v>15</v>
      </c>
      <c r="O15" s="5" t="str">
        <f>"004246"</f>
        <v>004246</v>
      </c>
      <c r="P15" s="4">
        <v>43305</v>
      </c>
      <c r="Q15" s="7">
        <v>11.526910000000001</v>
      </c>
      <c r="R15" s="7">
        <v>0.70321999999999996</v>
      </c>
      <c r="S15" s="7">
        <v>10.823689999999999</v>
      </c>
      <c r="T15" s="5">
        <v>142</v>
      </c>
      <c r="U15" s="4">
        <v>43307</v>
      </c>
      <c r="V15" s="5">
        <v>8023330521</v>
      </c>
      <c r="W15" s="6" t="s">
        <v>90</v>
      </c>
      <c r="X15" s="5" t="s">
        <v>30</v>
      </c>
      <c r="Y15" s="6" t="s">
        <v>31</v>
      </c>
      <c r="Z15" s="5" t="s">
        <v>56</v>
      </c>
      <c r="AA15" s="6" t="s">
        <v>55</v>
      </c>
      <c r="AB15" s="7">
        <v>0.11526910000000001</v>
      </c>
      <c r="AD15" s="8"/>
      <c r="AF15" s="8"/>
      <c r="AG15" s="8"/>
    </row>
    <row r="16" spans="1:33" x14ac:dyDescent="0.2">
      <c r="A16" s="12">
        <v>4079</v>
      </c>
      <c r="B16" s="13" t="s">
        <v>32</v>
      </c>
      <c r="C16" s="13">
        <v>43308</v>
      </c>
      <c r="D16" s="5">
        <v>33</v>
      </c>
      <c r="E16" s="6" t="s">
        <v>61</v>
      </c>
      <c r="F16" s="5" t="s">
        <v>58</v>
      </c>
      <c r="G16" s="6" t="s">
        <v>57</v>
      </c>
      <c r="H16" s="5" t="str">
        <f>"000058"</f>
        <v>000058</v>
      </c>
      <c r="I16" s="4">
        <v>41235</v>
      </c>
      <c r="J16" s="5" t="str">
        <f>"000004"</f>
        <v>000004</v>
      </c>
      <c r="K16" s="4">
        <v>42929</v>
      </c>
      <c r="L16" s="5" t="str">
        <f>"000006"</f>
        <v>000006</v>
      </c>
      <c r="M16" s="4">
        <v>42930</v>
      </c>
      <c r="N16" s="5">
        <v>12</v>
      </c>
      <c r="O16" s="5" t="str">
        <f>"004457"</f>
        <v>004457</v>
      </c>
      <c r="P16" s="4">
        <v>43307</v>
      </c>
      <c r="Q16" s="7">
        <v>0.68010999999999999</v>
      </c>
      <c r="R16" s="7">
        <v>8.9200000000000002E-2</v>
      </c>
      <c r="S16" s="7">
        <v>0.59091000000000005</v>
      </c>
      <c r="T16" s="5">
        <v>146</v>
      </c>
      <c r="U16" s="4">
        <v>43308</v>
      </c>
      <c r="V16" s="5">
        <v>9845058699</v>
      </c>
      <c r="W16" s="6" t="s">
        <v>53</v>
      </c>
      <c r="X16" s="5" t="s">
        <v>33</v>
      </c>
      <c r="Y16" s="6" t="s">
        <v>34</v>
      </c>
      <c r="Z16" s="5" t="s">
        <v>52</v>
      </c>
      <c r="AA16" s="6" t="s">
        <v>51</v>
      </c>
      <c r="AB16" s="7">
        <v>6.8011E-3</v>
      </c>
      <c r="AD16" s="8"/>
      <c r="AF16" s="8"/>
      <c r="AG16" s="8"/>
    </row>
    <row r="17" spans="1:33" x14ac:dyDescent="0.2">
      <c r="A17" s="12">
        <v>4399</v>
      </c>
      <c r="B17" s="13" t="s">
        <v>29</v>
      </c>
      <c r="C17" s="13">
        <v>43318</v>
      </c>
      <c r="D17" s="5">
        <v>33</v>
      </c>
      <c r="E17" s="6" t="s">
        <v>61</v>
      </c>
      <c r="F17" s="5" t="s">
        <v>89</v>
      </c>
      <c r="G17" s="6" t="s">
        <v>88</v>
      </c>
      <c r="H17" s="5" t="str">
        <f>"100148"</f>
        <v>100148</v>
      </c>
      <c r="I17" s="4">
        <v>42702</v>
      </c>
      <c r="J17" s="5" t="str">
        <f>"000092"</f>
        <v>000092</v>
      </c>
      <c r="K17" s="4">
        <v>42794</v>
      </c>
      <c r="L17" s="5" t="str">
        <f>"000419"</f>
        <v>000419</v>
      </c>
      <c r="M17" s="4">
        <v>42794</v>
      </c>
      <c r="N17" s="5">
        <v>17</v>
      </c>
      <c r="O17" s="5" t="str">
        <f>"004657"</f>
        <v>004657</v>
      </c>
      <c r="P17" s="4">
        <v>43313</v>
      </c>
      <c r="Q17" s="7">
        <v>48.966450000000002</v>
      </c>
      <c r="R17" s="7">
        <v>6.4917699999999998</v>
      </c>
      <c r="S17" s="7">
        <v>42.474679999999999</v>
      </c>
      <c r="T17" s="5">
        <v>159</v>
      </c>
      <c r="U17" s="4">
        <v>43318</v>
      </c>
      <c r="V17" s="5">
        <v>8023330521</v>
      </c>
      <c r="W17" s="6" t="s">
        <v>42</v>
      </c>
      <c r="X17" s="5" t="s">
        <v>50</v>
      </c>
      <c r="Y17" s="6" t="s">
        <v>49</v>
      </c>
      <c r="Z17" s="5" t="s">
        <v>56</v>
      </c>
      <c r="AA17" s="6" t="s">
        <v>55</v>
      </c>
      <c r="AB17" s="7">
        <v>0.4896645</v>
      </c>
      <c r="AD17" s="8"/>
      <c r="AF17" s="8"/>
      <c r="AG17" s="8"/>
    </row>
    <row r="18" spans="1:33" x14ac:dyDescent="0.2">
      <c r="A18" s="12">
        <v>4961</v>
      </c>
      <c r="B18" s="13" t="s">
        <v>29</v>
      </c>
      <c r="C18" s="13">
        <v>43330</v>
      </c>
      <c r="D18" s="5">
        <v>33</v>
      </c>
      <c r="E18" s="6" t="s">
        <v>61</v>
      </c>
      <c r="F18" s="5" t="s">
        <v>87</v>
      </c>
      <c r="G18" s="6" t="s">
        <v>86</v>
      </c>
      <c r="H18" s="5" t="str">
        <f>"100241"</f>
        <v>100241</v>
      </c>
      <c r="I18" s="4">
        <v>42821</v>
      </c>
      <c r="J18" s="5" t="str">
        <f>"000099"</f>
        <v>000099</v>
      </c>
      <c r="K18" s="4">
        <v>42825</v>
      </c>
      <c r="L18" s="5" t="str">
        <f>"000433"</f>
        <v>000433</v>
      </c>
      <c r="M18" s="4">
        <v>42825</v>
      </c>
      <c r="N18" s="5">
        <v>17</v>
      </c>
      <c r="O18" s="5" t="str">
        <f>"005174"</f>
        <v>005174</v>
      </c>
      <c r="P18" s="4">
        <v>43326</v>
      </c>
      <c r="Q18" s="7">
        <v>17.351849999999999</v>
      </c>
      <c r="R18" s="7">
        <v>1.42344</v>
      </c>
      <c r="S18" s="7">
        <v>15.92841</v>
      </c>
      <c r="T18" s="5">
        <v>174</v>
      </c>
      <c r="U18" s="4">
        <v>43330</v>
      </c>
      <c r="V18" s="5">
        <v>9341260169</v>
      </c>
      <c r="W18" s="6" t="s">
        <v>85</v>
      </c>
      <c r="X18" s="5" t="s">
        <v>30</v>
      </c>
      <c r="Y18" s="6" t="s">
        <v>31</v>
      </c>
      <c r="Z18" s="5" t="s">
        <v>56</v>
      </c>
      <c r="AA18" s="6" t="s">
        <v>55</v>
      </c>
      <c r="AB18" s="7">
        <v>0.17351849999999999</v>
      </c>
      <c r="AD18" s="8"/>
      <c r="AF18" s="8"/>
      <c r="AG18" s="8"/>
    </row>
    <row r="19" spans="1:33" x14ac:dyDescent="0.2">
      <c r="A19" s="12">
        <v>5127</v>
      </c>
      <c r="B19" s="13" t="s">
        <v>29</v>
      </c>
      <c r="C19" s="13">
        <v>43339</v>
      </c>
      <c r="D19" s="5">
        <v>33</v>
      </c>
      <c r="E19" s="6" t="s">
        <v>61</v>
      </c>
      <c r="F19" s="5" t="s">
        <v>84</v>
      </c>
      <c r="G19" s="6" t="s">
        <v>83</v>
      </c>
      <c r="H19" s="5" t="str">
        <f>"000055"</f>
        <v>000055</v>
      </c>
      <c r="I19" s="4">
        <v>43300</v>
      </c>
      <c r="J19" s="5" t="str">
        <f>"000026"</f>
        <v>000026</v>
      </c>
      <c r="K19" s="4">
        <v>43300</v>
      </c>
      <c r="L19" s="5" t="str">
        <f>"000079"</f>
        <v>000079</v>
      </c>
      <c r="M19" s="4">
        <v>43300</v>
      </c>
      <c r="N19" s="5">
        <v>17</v>
      </c>
      <c r="O19" s="5" t="str">
        <f>"005393"</f>
        <v>005393</v>
      </c>
      <c r="P19" s="4">
        <v>43339</v>
      </c>
      <c r="Q19" s="7">
        <v>12.992100000000001</v>
      </c>
      <c r="R19" s="7">
        <v>1.05246</v>
      </c>
      <c r="S19" s="7">
        <v>11.939640000000001</v>
      </c>
      <c r="T19" s="5">
        <v>184</v>
      </c>
      <c r="U19" s="4">
        <v>43339</v>
      </c>
      <c r="V19" s="5">
        <v>8023330521</v>
      </c>
      <c r="W19" s="6" t="s">
        <v>42</v>
      </c>
      <c r="X19" s="5" t="s">
        <v>40</v>
      </c>
      <c r="Y19" s="6" t="s">
        <v>41</v>
      </c>
      <c r="Z19" s="5" t="s">
        <v>56</v>
      </c>
      <c r="AA19" s="6" t="s">
        <v>55</v>
      </c>
      <c r="AB19" s="7">
        <v>0.12992100000000001</v>
      </c>
      <c r="AD19" s="8"/>
      <c r="AF19" s="8"/>
      <c r="AG19" s="8"/>
    </row>
    <row r="20" spans="1:33" x14ac:dyDescent="0.2">
      <c r="A20" s="12">
        <v>5790</v>
      </c>
      <c r="B20" s="13" t="s">
        <v>48</v>
      </c>
      <c r="C20" s="13">
        <v>43377</v>
      </c>
      <c r="D20" s="5">
        <v>33</v>
      </c>
      <c r="E20" s="6" t="s">
        <v>61</v>
      </c>
      <c r="F20" s="5" t="s">
        <v>82</v>
      </c>
      <c r="G20" s="6" t="s">
        <v>81</v>
      </c>
      <c r="H20" s="5" t="str">
        <f>"000147"</f>
        <v>000147</v>
      </c>
      <c r="I20" s="4">
        <v>43157</v>
      </c>
      <c r="J20" s="5" t="str">
        <f>"000014"</f>
        <v>000014</v>
      </c>
      <c r="K20" s="4">
        <v>43253</v>
      </c>
      <c r="L20" s="5" t="str">
        <f>"000030"</f>
        <v>000030</v>
      </c>
      <c r="M20" s="4">
        <v>43253</v>
      </c>
      <c r="N20" s="5">
        <v>18</v>
      </c>
      <c r="O20" s="5" t="str">
        <f>"006104"</f>
        <v>006104</v>
      </c>
      <c r="P20" s="4">
        <v>43376</v>
      </c>
      <c r="Q20" s="7">
        <v>4.9809000000000001</v>
      </c>
      <c r="R20" s="7">
        <v>0.40706999999999999</v>
      </c>
      <c r="S20" s="7">
        <v>4.5738300000000001</v>
      </c>
      <c r="T20" s="5">
        <v>220</v>
      </c>
      <c r="U20" s="4">
        <v>43377</v>
      </c>
      <c r="V20" s="5">
        <v>8023330521</v>
      </c>
      <c r="W20" s="6" t="s">
        <v>42</v>
      </c>
      <c r="X20" s="5" t="s">
        <v>45</v>
      </c>
      <c r="Y20" s="6" t="s">
        <v>46</v>
      </c>
      <c r="Z20" s="5" t="s">
        <v>56</v>
      </c>
      <c r="AA20" s="6" t="s">
        <v>55</v>
      </c>
      <c r="AB20" s="7">
        <f>Q20/100</f>
        <v>4.9808999999999999E-2</v>
      </c>
      <c r="AD20" s="8"/>
      <c r="AF20" s="8"/>
      <c r="AG20" s="8"/>
    </row>
    <row r="21" spans="1:33" x14ac:dyDescent="0.2">
      <c r="A21" s="12">
        <v>5791</v>
      </c>
      <c r="B21" s="13" t="s">
        <v>48</v>
      </c>
      <c r="C21" s="13">
        <v>43377</v>
      </c>
      <c r="D21" s="5">
        <v>33</v>
      </c>
      <c r="E21" s="6" t="s">
        <v>61</v>
      </c>
      <c r="F21" s="5" t="s">
        <v>80</v>
      </c>
      <c r="G21" s="6" t="s">
        <v>79</v>
      </c>
      <c r="H21" s="5" t="str">
        <f>"000073"</f>
        <v>000073</v>
      </c>
      <c r="I21" s="4">
        <v>43305</v>
      </c>
      <c r="J21" s="5" t="str">
        <f>"000047"</f>
        <v>000047</v>
      </c>
      <c r="K21" s="4">
        <v>43350</v>
      </c>
      <c r="L21" s="5" t="str">
        <f>"000122"</f>
        <v>000122</v>
      </c>
      <c r="M21" s="4">
        <v>43350</v>
      </c>
      <c r="N21" s="5">
        <v>18</v>
      </c>
      <c r="O21" s="5" t="str">
        <f>"006113"</f>
        <v>006113</v>
      </c>
      <c r="P21" s="4">
        <v>43376</v>
      </c>
      <c r="Q21" s="7">
        <v>49.997239999999998</v>
      </c>
      <c r="R21" s="7">
        <v>4.2218499999999999</v>
      </c>
      <c r="S21" s="7">
        <v>45.775390000000002</v>
      </c>
      <c r="T21" s="5">
        <v>220</v>
      </c>
      <c r="U21" s="4">
        <v>43377</v>
      </c>
      <c r="V21" s="5">
        <v>8023330521</v>
      </c>
      <c r="W21" s="6" t="s">
        <v>42</v>
      </c>
      <c r="X21" s="5" t="s">
        <v>43</v>
      </c>
      <c r="Y21" s="6" t="s">
        <v>44</v>
      </c>
      <c r="Z21" s="5" t="s">
        <v>56</v>
      </c>
      <c r="AA21" s="6" t="s">
        <v>55</v>
      </c>
      <c r="AB21" s="7">
        <f>Q21/100</f>
        <v>0.49997239999999998</v>
      </c>
      <c r="AD21" s="8"/>
      <c r="AF21" s="8"/>
      <c r="AG21" s="8"/>
    </row>
    <row r="22" spans="1:33" x14ac:dyDescent="0.2">
      <c r="A22" s="12">
        <v>5792</v>
      </c>
      <c r="B22" s="13" t="s">
        <v>48</v>
      </c>
      <c r="C22" s="13">
        <v>43377</v>
      </c>
      <c r="D22" s="5">
        <v>33</v>
      </c>
      <c r="E22" s="6" t="s">
        <v>61</v>
      </c>
      <c r="F22" s="5" t="s">
        <v>78</v>
      </c>
      <c r="G22" s="6" t="s">
        <v>77</v>
      </c>
      <c r="H22" s="5" t="str">
        <f>"000072"</f>
        <v>000072</v>
      </c>
      <c r="I22" s="4">
        <v>43305</v>
      </c>
      <c r="J22" s="5" t="str">
        <f>"000046"</f>
        <v>000046</v>
      </c>
      <c r="K22" s="4">
        <v>43350</v>
      </c>
      <c r="L22" s="5" t="str">
        <f>"000121"</f>
        <v>000121</v>
      </c>
      <c r="M22" s="4">
        <v>43350</v>
      </c>
      <c r="N22" s="5">
        <v>18</v>
      </c>
      <c r="O22" s="5" t="str">
        <f>"006114"</f>
        <v>006114</v>
      </c>
      <c r="P22" s="4">
        <v>43376</v>
      </c>
      <c r="Q22" s="7">
        <v>49.997860000000003</v>
      </c>
      <c r="R22" s="7">
        <v>4.2041899999999996</v>
      </c>
      <c r="S22" s="7">
        <v>45.793669999999999</v>
      </c>
      <c r="T22" s="5">
        <v>220</v>
      </c>
      <c r="U22" s="4">
        <v>43377</v>
      </c>
      <c r="V22" s="5">
        <v>8023330521</v>
      </c>
      <c r="W22" s="6" t="s">
        <v>42</v>
      </c>
      <c r="X22" s="5" t="s">
        <v>43</v>
      </c>
      <c r="Y22" s="6" t="s">
        <v>44</v>
      </c>
      <c r="Z22" s="5" t="s">
        <v>56</v>
      </c>
      <c r="AA22" s="6" t="s">
        <v>55</v>
      </c>
      <c r="AB22" s="7">
        <f>Q22/100</f>
        <v>0.49997860000000005</v>
      </c>
      <c r="AD22" s="8"/>
      <c r="AF22" s="8"/>
      <c r="AG22" s="8"/>
    </row>
    <row r="23" spans="1:33" x14ac:dyDescent="0.2">
      <c r="A23" s="12">
        <v>5793</v>
      </c>
      <c r="B23" s="13" t="s">
        <v>48</v>
      </c>
      <c r="C23" s="13">
        <v>43377</v>
      </c>
      <c r="D23" s="5">
        <v>33</v>
      </c>
      <c r="E23" s="6" t="s">
        <v>61</v>
      </c>
      <c r="F23" s="5" t="s">
        <v>82</v>
      </c>
      <c r="G23" s="6" t="s">
        <v>81</v>
      </c>
      <c r="H23" s="5" t="str">
        <f>"000147"</f>
        <v>000147</v>
      </c>
      <c r="I23" s="4">
        <v>43157</v>
      </c>
      <c r="J23" s="5" t="str">
        <f>"000014"</f>
        <v>000014</v>
      </c>
      <c r="K23" s="4">
        <v>43253</v>
      </c>
      <c r="L23" s="5" t="str">
        <f>"000030"</f>
        <v>000030</v>
      </c>
      <c r="M23" s="4">
        <v>43253</v>
      </c>
      <c r="N23" s="5">
        <v>18</v>
      </c>
      <c r="O23" s="5" t="str">
        <f>"006104"</f>
        <v>006104</v>
      </c>
      <c r="P23" s="4">
        <v>43376</v>
      </c>
      <c r="Q23" s="7">
        <v>4.9809000000000001</v>
      </c>
      <c r="R23" s="7">
        <v>0.40706999999999999</v>
      </c>
      <c r="S23" s="7">
        <v>4.5738300000000001</v>
      </c>
      <c r="T23" s="5">
        <v>220</v>
      </c>
      <c r="U23" s="4">
        <v>43377</v>
      </c>
      <c r="V23" s="5">
        <v>8023330521</v>
      </c>
      <c r="W23" s="6" t="s">
        <v>42</v>
      </c>
      <c r="X23" s="5" t="s">
        <v>45</v>
      </c>
      <c r="Y23" s="6" t="s">
        <v>46</v>
      </c>
      <c r="Z23" s="5" t="s">
        <v>56</v>
      </c>
      <c r="AA23" s="6" t="s">
        <v>55</v>
      </c>
      <c r="AB23" s="7">
        <f>Q23/100</f>
        <v>4.9808999999999999E-2</v>
      </c>
      <c r="AD23" s="8"/>
      <c r="AF23" s="8"/>
      <c r="AG23" s="8"/>
    </row>
    <row r="24" spans="1:33" x14ac:dyDescent="0.2">
      <c r="A24" s="12">
        <v>5794</v>
      </c>
      <c r="B24" s="13" t="s">
        <v>48</v>
      </c>
      <c r="C24" s="13">
        <v>43377</v>
      </c>
      <c r="D24" s="5">
        <v>33</v>
      </c>
      <c r="E24" s="6" t="s">
        <v>61</v>
      </c>
      <c r="F24" s="5" t="s">
        <v>80</v>
      </c>
      <c r="G24" s="6" t="s">
        <v>79</v>
      </c>
      <c r="H24" s="5" t="str">
        <f>"000073"</f>
        <v>000073</v>
      </c>
      <c r="I24" s="4">
        <v>43305</v>
      </c>
      <c r="J24" s="5" t="str">
        <f>"000047"</f>
        <v>000047</v>
      </c>
      <c r="K24" s="4">
        <v>43350</v>
      </c>
      <c r="L24" s="5" t="str">
        <f>"000122"</f>
        <v>000122</v>
      </c>
      <c r="M24" s="4">
        <v>43350</v>
      </c>
      <c r="N24" s="5">
        <v>18</v>
      </c>
      <c r="O24" s="5" t="str">
        <f>"006113"</f>
        <v>006113</v>
      </c>
      <c r="P24" s="4">
        <v>43376</v>
      </c>
      <c r="Q24" s="7">
        <v>49.997239999999998</v>
      </c>
      <c r="R24" s="7">
        <v>4.2218499999999999</v>
      </c>
      <c r="S24" s="7">
        <v>45.775390000000002</v>
      </c>
      <c r="T24" s="5">
        <v>220</v>
      </c>
      <c r="U24" s="4">
        <v>43377</v>
      </c>
      <c r="V24" s="5">
        <v>8023330521</v>
      </c>
      <c r="W24" s="6" t="s">
        <v>42</v>
      </c>
      <c r="X24" s="5" t="s">
        <v>43</v>
      </c>
      <c r="Y24" s="6" t="s">
        <v>44</v>
      </c>
      <c r="Z24" s="5" t="s">
        <v>56</v>
      </c>
      <c r="AA24" s="6" t="s">
        <v>55</v>
      </c>
      <c r="AB24" s="7">
        <f>Q24/100</f>
        <v>0.49997239999999998</v>
      </c>
      <c r="AD24" s="8"/>
      <c r="AF24" s="8"/>
      <c r="AG24" s="8"/>
    </row>
    <row r="25" spans="1:33" x14ac:dyDescent="0.2">
      <c r="A25" s="12">
        <v>5795</v>
      </c>
      <c r="B25" s="13" t="s">
        <v>48</v>
      </c>
      <c r="C25" s="13">
        <v>43377</v>
      </c>
      <c r="D25" s="5">
        <v>33</v>
      </c>
      <c r="E25" s="6" t="s">
        <v>61</v>
      </c>
      <c r="F25" s="5" t="s">
        <v>78</v>
      </c>
      <c r="G25" s="6" t="s">
        <v>77</v>
      </c>
      <c r="H25" s="5" t="str">
        <f>"000072"</f>
        <v>000072</v>
      </c>
      <c r="I25" s="4">
        <v>43305</v>
      </c>
      <c r="J25" s="5" t="str">
        <f>"000046"</f>
        <v>000046</v>
      </c>
      <c r="K25" s="4">
        <v>43350</v>
      </c>
      <c r="L25" s="5" t="str">
        <f>"000121"</f>
        <v>000121</v>
      </c>
      <c r="M25" s="4">
        <v>43350</v>
      </c>
      <c r="N25" s="5">
        <v>18</v>
      </c>
      <c r="O25" s="5" t="str">
        <f>"006114"</f>
        <v>006114</v>
      </c>
      <c r="P25" s="4">
        <v>43376</v>
      </c>
      <c r="Q25" s="7">
        <v>49.997860000000003</v>
      </c>
      <c r="R25" s="7">
        <v>4.2041899999999996</v>
      </c>
      <c r="S25" s="7">
        <v>45.793669999999999</v>
      </c>
      <c r="T25" s="5">
        <v>220</v>
      </c>
      <c r="U25" s="4">
        <v>43377</v>
      </c>
      <c r="V25" s="5">
        <v>8023330521</v>
      </c>
      <c r="W25" s="6" t="s">
        <v>42</v>
      </c>
      <c r="X25" s="5" t="s">
        <v>43</v>
      </c>
      <c r="Y25" s="6" t="s">
        <v>44</v>
      </c>
      <c r="Z25" s="5" t="s">
        <v>56</v>
      </c>
      <c r="AA25" s="6" t="s">
        <v>55</v>
      </c>
      <c r="AB25" s="7">
        <f>Q25/100</f>
        <v>0.49997860000000005</v>
      </c>
      <c r="AD25" s="8"/>
      <c r="AF25" s="8"/>
      <c r="AG25" s="8"/>
    </row>
    <row r="26" spans="1:33" x14ac:dyDescent="0.2">
      <c r="A26" s="12">
        <v>6514</v>
      </c>
      <c r="B26" s="13" t="s">
        <v>48</v>
      </c>
      <c r="C26" s="13">
        <v>43389</v>
      </c>
      <c r="D26" s="5">
        <v>33</v>
      </c>
      <c r="E26" s="6" t="s">
        <v>61</v>
      </c>
      <c r="F26" s="5" t="s">
        <v>76</v>
      </c>
      <c r="G26" s="6" t="s">
        <v>75</v>
      </c>
      <c r="H26" s="5" t="str">
        <f>"100029"</f>
        <v>100029</v>
      </c>
      <c r="I26" s="4">
        <v>42461</v>
      </c>
      <c r="J26" s="5" t="str">
        <f>"000027"</f>
        <v>000027</v>
      </c>
      <c r="K26" s="4">
        <v>43101</v>
      </c>
      <c r="L26" s="5" t="str">
        <f>"000089"</f>
        <v>000089</v>
      </c>
      <c r="M26" s="4">
        <v>43102</v>
      </c>
      <c r="N26" s="5">
        <v>16</v>
      </c>
      <c r="O26" s="5" t="str">
        <f>"006396"</f>
        <v>006396</v>
      </c>
      <c r="P26" s="4">
        <v>43382</v>
      </c>
      <c r="Q26" s="7">
        <v>4.9539999999999997</v>
      </c>
      <c r="R26" s="7">
        <v>0.33729999999999999</v>
      </c>
      <c r="S26" s="7">
        <v>4.6166999999999998</v>
      </c>
      <c r="T26" s="5">
        <v>241</v>
      </c>
      <c r="U26" s="4">
        <v>43389</v>
      </c>
      <c r="V26" s="5">
        <v>8023330521</v>
      </c>
      <c r="W26" s="6" t="s">
        <v>69</v>
      </c>
      <c r="X26" s="5" t="s">
        <v>36</v>
      </c>
      <c r="Y26" s="6" t="s">
        <v>37</v>
      </c>
      <c r="Z26" s="5" t="s">
        <v>56</v>
      </c>
      <c r="AA26" s="6" t="s">
        <v>55</v>
      </c>
      <c r="AB26" s="7">
        <f>Q26/100</f>
        <v>4.9540000000000001E-2</v>
      </c>
      <c r="AD26" s="8"/>
      <c r="AF26" s="8"/>
      <c r="AG26" s="8"/>
    </row>
    <row r="27" spans="1:33" x14ac:dyDescent="0.2">
      <c r="A27" s="12">
        <v>6515</v>
      </c>
      <c r="B27" s="13" t="s">
        <v>48</v>
      </c>
      <c r="C27" s="13">
        <v>43389</v>
      </c>
      <c r="D27" s="5">
        <v>33</v>
      </c>
      <c r="E27" s="6" t="s">
        <v>61</v>
      </c>
      <c r="F27" s="5" t="s">
        <v>74</v>
      </c>
      <c r="G27" s="6" t="s">
        <v>73</v>
      </c>
      <c r="H27" s="5" t="str">
        <f>"000028"</f>
        <v>000028</v>
      </c>
      <c r="I27" s="4">
        <v>42457</v>
      </c>
      <c r="J27" s="5" t="str">
        <f>"000028"</f>
        <v>000028</v>
      </c>
      <c r="K27" s="4">
        <v>43101</v>
      </c>
      <c r="L27" s="5" t="str">
        <f>"000090"</f>
        <v>000090</v>
      </c>
      <c r="M27" s="4">
        <v>43102</v>
      </c>
      <c r="N27" s="5">
        <v>16</v>
      </c>
      <c r="O27" s="5" t="str">
        <f>"006397"</f>
        <v>006397</v>
      </c>
      <c r="P27" s="4">
        <v>43382</v>
      </c>
      <c r="Q27" s="7">
        <v>3.9754999999999998</v>
      </c>
      <c r="R27" s="7">
        <v>0.28234999999999999</v>
      </c>
      <c r="S27" s="7">
        <v>3.6931500000000002</v>
      </c>
      <c r="T27" s="5">
        <v>241</v>
      </c>
      <c r="U27" s="4">
        <v>43389</v>
      </c>
      <c r="V27" s="5">
        <v>8023330521</v>
      </c>
      <c r="W27" s="6" t="s">
        <v>72</v>
      </c>
      <c r="X27" s="5" t="s">
        <v>36</v>
      </c>
      <c r="Y27" s="6" t="s">
        <v>37</v>
      </c>
      <c r="Z27" s="5" t="s">
        <v>56</v>
      </c>
      <c r="AA27" s="6" t="s">
        <v>55</v>
      </c>
      <c r="AB27" s="7">
        <f>Q27/100</f>
        <v>3.9754999999999999E-2</v>
      </c>
      <c r="AD27" s="8"/>
      <c r="AF27" s="8"/>
      <c r="AG27" s="8"/>
    </row>
    <row r="28" spans="1:33" x14ac:dyDescent="0.2">
      <c r="A28" s="12">
        <v>6736</v>
      </c>
      <c r="B28" s="13" t="s">
        <v>48</v>
      </c>
      <c r="C28" s="13">
        <v>43390</v>
      </c>
      <c r="D28" s="5">
        <v>33</v>
      </c>
      <c r="E28" s="6" t="s">
        <v>61</v>
      </c>
      <c r="F28" s="5" t="s">
        <v>71</v>
      </c>
      <c r="G28" s="6" t="s">
        <v>70</v>
      </c>
      <c r="H28" s="5" t="str">
        <f>"000107"</f>
        <v>000107</v>
      </c>
      <c r="I28" s="4">
        <v>43362</v>
      </c>
      <c r="J28" s="5" t="str">
        <f>"000049"</f>
        <v>000049</v>
      </c>
      <c r="K28" s="4">
        <v>43362</v>
      </c>
      <c r="L28" s="5" t="str">
        <f>"000126"</f>
        <v>000126</v>
      </c>
      <c r="M28" s="4">
        <v>43362</v>
      </c>
      <c r="N28" s="5">
        <v>17</v>
      </c>
      <c r="O28" s="5" t="str">
        <f>"006810"</f>
        <v>006810</v>
      </c>
      <c r="P28" s="4">
        <v>43389</v>
      </c>
      <c r="Q28" s="7">
        <v>11.91689</v>
      </c>
      <c r="R28" s="7">
        <v>0.25108999999999998</v>
      </c>
      <c r="S28" s="7">
        <v>11.665800000000001</v>
      </c>
      <c r="T28" s="5">
        <v>245</v>
      </c>
      <c r="U28" s="4">
        <v>43390</v>
      </c>
      <c r="V28" s="5">
        <v>8023330521</v>
      </c>
      <c r="W28" s="6" t="s">
        <v>69</v>
      </c>
      <c r="X28" s="5" t="s">
        <v>40</v>
      </c>
      <c r="Y28" s="6" t="s">
        <v>41</v>
      </c>
      <c r="Z28" s="5" t="s">
        <v>56</v>
      </c>
      <c r="AA28" s="6" t="s">
        <v>55</v>
      </c>
      <c r="AB28" s="7">
        <f>Q28/100</f>
        <v>0.11916890000000001</v>
      </c>
      <c r="AD28" s="8"/>
      <c r="AF28" s="8"/>
      <c r="AG28" s="8"/>
    </row>
    <row r="29" spans="1:33" x14ac:dyDescent="0.2">
      <c r="A29" s="12">
        <v>7477</v>
      </c>
      <c r="B29" s="13" t="s">
        <v>47</v>
      </c>
      <c r="C29" s="13">
        <v>43437</v>
      </c>
      <c r="D29" s="5">
        <v>33</v>
      </c>
      <c r="E29" s="6" t="s">
        <v>61</v>
      </c>
      <c r="F29" s="5" t="s">
        <v>68</v>
      </c>
      <c r="G29" s="6" t="s">
        <v>67</v>
      </c>
      <c r="H29" s="5" t="str">
        <f>"000110"</f>
        <v>000110</v>
      </c>
      <c r="I29" s="4">
        <v>42608</v>
      </c>
      <c r="J29" s="5" t="str">
        <f>"000017"</f>
        <v>000017</v>
      </c>
      <c r="K29" s="4">
        <v>42880</v>
      </c>
      <c r="L29" s="5" t="str">
        <f>"000050"</f>
        <v>000050</v>
      </c>
      <c r="M29" s="4">
        <v>42886</v>
      </c>
      <c r="N29" s="5">
        <v>16</v>
      </c>
      <c r="O29" s="5" t="str">
        <f>"007417"</f>
        <v>007417</v>
      </c>
      <c r="P29" s="4">
        <v>43421</v>
      </c>
      <c r="Q29" s="7">
        <v>9.6776099999999996</v>
      </c>
      <c r="R29" s="7">
        <v>0.75524000000000002</v>
      </c>
      <c r="S29" s="7">
        <v>8.9223700000000008</v>
      </c>
      <c r="T29" s="5">
        <v>279</v>
      </c>
      <c r="U29" s="4">
        <v>43437</v>
      </c>
      <c r="V29" s="5">
        <v>8023330521</v>
      </c>
      <c r="W29" s="6" t="s">
        <v>66</v>
      </c>
      <c r="X29" s="5" t="s">
        <v>30</v>
      </c>
      <c r="Y29" s="6" t="s">
        <v>31</v>
      </c>
      <c r="Z29" s="5" t="s">
        <v>56</v>
      </c>
      <c r="AA29" s="6" t="s">
        <v>55</v>
      </c>
      <c r="AB29" s="7">
        <f>Q29/100</f>
        <v>9.677609999999999E-2</v>
      </c>
      <c r="AD29" s="8"/>
      <c r="AF29" s="8"/>
      <c r="AG29" s="8"/>
    </row>
    <row r="30" spans="1:33" x14ac:dyDescent="0.2">
      <c r="A30" s="12">
        <v>7478</v>
      </c>
      <c r="B30" s="13" t="s">
        <v>47</v>
      </c>
      <c r="C30" s="13">
        <v>43437</v>
      </c>
      <c r="D30" s="5">
        <v>33</v>
      </c>
      <c r="E30" s="6" t="s">
        <v>61</v>
      </c>
      <c r="F30" s="5" t="s">
        <v>65</v>
      </c>
      <c r="G30" s="6" t="s">
        <v>64</v>
      </c>
      <c r="H30" s="5" t="str">
        <f>"000149"</f>
        <v>000149</v>
      </c>
      <c r="I30" s="4">
        <v>42702</v>
      </c>
      <c r="J30" s="5" t="str">
        <f>"000018"</f>
        <v>000018</v>
      </c>
      <c r="K30" s="4">
        <v>42880</v>
      </c>
      <c r="L30" s="5" t="str">
        <f>"000051"</f>
        <v>000051</v>
      </c>
      <c r="M30" s="4">
        <v>42886</v>
      </c>
      <c r="N30" s="5">
        <v>17</v>
      </c>
      <c r="O30" s="5" t="str">
        <f>"007418"</f>
        <v>007418</v>
      </c>
      <c r="P30" s="4">
        <v>43421</v>
      </c>
      <c r="Q30" s="7">
        <v>48.639060000000001</v>
      </c>
      <c r="R30" s="7">
        <v>6.2149200000000002</v>
      </c>
      <c r="S30" s="7">
        <v>42.424140000000001</v>
      </c>
      <c r="T30" s="5">
        <v>279</v>
      </c>
      <c r="U30" s="4">
        <v>43437</v>
      </c>
      <c r="V30" s="5">
        <v>8023330521</v>
      </c>
      <c r="W30" s="6" t="s">
        <v>42</v>
      </c>
      <c r="X30" s="5" t="s">
        <v>50</v>
      </c>
      <c r="Y30" s="6" t="s">
        <v>49</v>
      </c>
      <c r="Z30" s="5" t="s">
        <v>56</v>
      </c>
      <c r="AA30" s="6" t="s">
        <v>55</v>
      </c>
      <c r="AB30" s="7">
        <f>Q30/100</f>
        <v>0.48639060000000001</v>
      </c>
      <c r="AD30" s="8"/>
      <c r="AF30" s="8"/>
      <c r="AG30" s="8"/>
    </row>
    <row r="31" spans="1:33" x14ac:dyDescent="0.2">
      <c r="A31" s="12">
        <v>7479</v>
      </c>
      <c r="B31" s="13" t="s">
        <v>47</v>
      </c>
      <c r="C31" s="13">
        <v>43437</v>
      </c>
      <c r="D31" s="5">
        <v>33</v>
      </c>
      <c r="E31" s="6" t="s">
        <v>61</v>
      </c>
      <c r="F31" s="5" t="s">
        <v>63</v>
      </c>
      <c r="G31" s="6" t="s">
        <v>62</v>
      </c>
      <c r="H31" s="5" t="str">
        <f>"000150"</f>
        <v>000150</v>
      </c>
      <c r="I31" s="4">
        <v>42702</v>
      </c>
      <c r="J31" s="5" t="str">
        <f>"000015"</f>
        <v>000015</v>
      </c>
      <c r="K31" s="4">
        <v>42880</v>
      </c>
      <c r="L31" s="5" t="str">
        <f>"000052"</f>
        <v>000052</v>
      </c>
      <c r="M31" s="4">
        <v>42886</v>
      </c>
      <c r="N31" s="5">
        <v>17</v>
      </c>
      <c r="O31" s="5" t="str">
        <f>"007419"</f>
        <v>007419</v>
      </c>
      <c r="P31" s="4">
        <v>43421</v>
      </c>
      <c r="Q31" s="7">
        <v>48.983310000000003</v>
      </c>
      <c r="R31" s="7">
        <v>6.5616300000000001</v>
      </c>
      <c r="S31" s="7">
        <v>42.421680000000002</v>
      </c>
      <c r="T31" s="5">
        <v>279</v>
      </c>
      <c r="U31" s="4">
        <v>43437</v>
      </c>
      <c r="V31" s="5">
        <v>8023330521</v>
      </c>
      <c r="W31" s="6" t="s">
        <v>42</v>
      </c>
      <c r="X31" s="5" t="s">
        <v>50</v>
      </c>
      <c r="Y31" s="6" t="s">
        <v>49</v>
      </c>
      <c r="Z31" s="5" t="s">
        <v>56</v>
      </c>
      <c r="AA31" s="6" t="s">
        <v>55</v>
      </c>
      <c r="AB31" s="7">
        <f>Q31/100</f>
        <v>0.48983310000000002</v>
      </c>
      <c r="AD31" s="8"/>
      <c r="AF31" s="8"/>
      <c r="AG31" s="8"/>
    </row>
    <row r="32" spans="1:33" x14ac:dyDescent="0.2">
      <c r="A32" s="12">
        <v>7480</v>
      </c>
      <c r="B32" s="13" t="s">
        <v>47</v>
      </c>
      <c r="C32" s="13">
        <v>43437</v>
      </c>
      <c r="D32" s="5">
        <v>33</v>
      </c>
      <c r="E32" s="6" t="s">
        <v>61</v>
      </c>
      <c r="F32" s="5" t="s">
        <v>60</v>
      </c>
      <c r="G32" s="6" t="s">
        <v>59</v>
      </c>
      <c r="H32" s="5" t="str">
        <f>"000082"</f>
        <v>000082</v>
      </c>
      <c r="I32" s="4">
        <v>43103</v>
      </c>
      <c r="J32" s="5" t="str">
        <f>"000030"</f>
        <v>000030</v>
      </c>
      <c r="K32" s="4">
        <v>43103</v>
      </c>
      <c r="L32" s="5" t="str">
        <f>"000094"</f>
        <v>000094</v>
      </c>
      <c r="M32" s="4">
        <v>43104</v>
      </c>
      <c r="N32" s="5">
        <v>17</v>
      </c>
      <c r="O32" s="5" t="str">
        <f>"007505"</f>
        <v>007505</v>
      </c>
      <c r="P32" s="4">
        <v>43426</v>
      </c>
      <c r="Q32" s="7">
        <v>14.84337</v>
      </c>
      <c r="R32" s="7">
        <v>1.2497100000000001</v>
      </c>
      <c r="S32" s="7">
        <v>13.59366</v>
      </c>
      <c r="T32" s="5">
        <v>280</v>
      </c>
      <c r="U32" s="4">
        <v>43437</v>
      </c>
      <c r="V32" s="5">
        <v>8023330521</v>
      </c>
      <c r="W32" s="6" t="s">
        <v>42</v>
      </c>
      <c r="X32" s="5" t="s">
        <v>36</v>
      </c>
      <c r="Y32" s="6" t="s">
        <v>37</v>
      </c>
      <c r="Z32" s="5" t="s">
        <v>56</v>
      </c>
      <c r="AA32" s="6" t="s">
        <v>55</v>
      </c>
      <c r="AB32" s="7">
        <f>Q32/100</f>
        <v>0.1484337</v>
      </c>
      <c r="AD32" s="8"/>
      <c r="AF32" s="8"/>
      <c r="AG3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2019-01-14T11:24:36Z</dcterms:modified>
</cp:coreProperties>
</file>