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AB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</calcChain>
</file>

<file path=xl/sharedStrings.xml><?xml version="1.0" encoding="utf-8"?>
<sst xmlns="http://schemas.openxmlformats.org/spreadsheetml/2006/main" count="253" uniqueCount="121">
  <si>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</si>
  <si>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</si>
  <si>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</si>
  <si>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</si>
  <si>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</si>
  <si>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</si>
  <si>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</si>
  <si>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</si>
  <si>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</si>
  <si>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</si>
  <si>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</si>
  <si>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</si>
  <si>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</si>
  <si>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</si>
  <si>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</si>
  <si>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</si>
  <si>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</si>
  <si>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</si>
  <si>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</si>
  <si>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</si>
  <si>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</si>
  <si>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</si>
  <si>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</si>
  <si>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</si>
  <si>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</si>
  <si>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</si>
  <si>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</si>
  <si>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</si>
  <si>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</si>
  <si>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</si>
  <si>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</si>
  <si>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</si>
  <si>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</si>
  <si>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</si>
  <si>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</si>
  <si>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</si>
  <si>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</si>
  <si>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</si>
  <si>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</si>
  <si>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</si>
  <si>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</si>
  <si>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</si>
  <si>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</si>
  <si>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</si>
  <si>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</si>
  <si>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</si>
  <si>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 xml:space="preserve"> Assistant Executive Engineer Yeshwanthapur Sub Division Rajarajeshwari Nagar Zone</t>
  </si>
  <si>
    <t>ddo525</t>
  </si>
  <si>
    <t>Construction of Houses for Backward classes and Minorities and EWS at Yeshwanthpur</t>
  </si>
  <si>
    <t>P3157</t>
  </si>
  <si>
    <t>Sri, Gopalakrishna,</t>
  </si>
  <si>
    <t>Project Management Services including Quality Control and supervision for the work of Construction of EWS Houses at Sunnadagoodu, Rama Mandira and surrounding areas in Yeshwanthapura ward no 37.</t>
  </si>
  <si>
    <t>037-17-000007</t>
  </si>
  <si>
    <t>Yeshwantha Pura</t>
  </si>
  <si>
    <t>Special Development works in 7 CMC and 1 TMC area in BBMP</t>
  </si>
  <si>
    <t>P3089</t>
  </si>
  <si>
    <t>M.R  Constructions</t>
  </si>
  <si>
    <t xml:space="preserve">Construction of BBMP School Building in ward No-37  </t>
  </si>
  <si>
    <t>037-15-000005</t>
  </si>
  <si>
    <t>The Technical Manager</t>
  </si>
  <si>
    <t xml:space="preserve">Beautification and construction of compound wall with Grill to Indira canteen in ward no 37  </t>
  </si>
  <si>
    <t>037-18-000015</t>
  </si>
  <si>
    <t>State Finance Commission Untied Grant Works</t>
  </si>
  <si>
    <t>P3111</t>
  </si>
  <si>
    <t>Sri Gangaiah Rajashekar (M/s R.G.Infraprojects Pvt. Ltd.,)</t>
  </si>
  <si>
    <t>Comprehensive Developmental works in ward no 37</t>
  </si>
  <si>
    <t>037-17-000012</t>
  </si>
  <si>
    <t xml:space="preserve"> Executive Engineer (Project) Rajarajeshwari Nagar Zone</t>
  </si>
  <si>
    <t>ddo008</t>
  </si>
  <si>
    <t>Road network arterial roads (Project Division and Major Road Division)</t>
  </si>
  <si>
    <t>P1732</t>
  </si>
  <si>
    <t xml:space="preserve">M/S Tejes Consultant </t>
  </si>
  <si>
    <t>Remodelling-reconstruction of BBMP Maternity Home near Yeshwanthpura Railway Station at Yeshwanthpura ward no 37</t>
  </si>
  <si>
    <t>304-17-000150</t>
  </si>
  <si>
    <t>Tejus Consultant</t>
  </si>
  <si>
    <t>Construction of Mineral water unit and Improvements  to drain in LCR School Road in ward no - 37</t>
  </si>
  <si>
    <t>037-16-000021</t>
  </si>
  <si>
    <t>Green Energy Technologies</t>
  </si>
  <si>
    <t>Providing CC Camera at Garbage Block Spots in ward no 37</t>
  </si>
  <si>
    <t>037-17-000026</t>
  </si>
  <si>
    <t>KBR Infratech Limited</t>
  </si>
  <si>
    <t>M/s Dodda Ranga Swamy Sathish,(ACS Design Consulting Pvt Ltd)</t>
  </si>
  <si>
    <t>Consultancy Services for Preparation of Detailed Project Report for the 5 works in Rajarajeshwarinagara Division.</t>
  </si>
  <si>
    <t>037-17-000005</t>
  </si>
  <si>
    <t>M/s ACS Design Consulting Pvt Ltd,</t>
  </si>
  <si>
    <t>Preparation of Detailed Project Report for the works (02 works)</t>
  </si>
  <si>
    <t>037-17-000006</t>
  </si>
  <si>
    <t xml:space="preserve"> Executive Engineer (Electrical) Rajarajeshwari Nagar Zone</t>
  </si>
  <si>
    <t>ddo009</t>
  </si>
  <si>
    <t>Prema Electricals Enterprises</t>
  </si>
  <si>
    <t>Operation and Maintenance of Street Light System in Ward No. 37-Yashavanthapur Package R5 of RajarajeshwariNagar Zone.</t>
  </si>
  <si>
    <t>037-16-000001</t>
  </si>
  <si>
    <t xml:space="preserve">Prema Electrical Enterprises </t>
  </si>
  <si>
    <t>Providing Automatic Street light control in Ward No 37 Yeshavanthapura</t>
  </si>
  <si>
    <t>037-16-000009</t>
  </si>
  <si>
    <t xml:space="preserve"> Assistant Executive Engineer Goruguntapalya Sub Division Rajarajeshwari Nagar Zone</t>
  </si>
  <si>
    <t>ddo477</t>
  </si>
  <si>
    <t>M/s.Civil Quality Consultants &amp; Engineers</t>
  </si>
  <si>
    <t>Improvements and repairs to Multistories buildings at Sunnada gudu slum in Yeshwanthapura ward no 37</t>
  </si>
  <si>
    <t>037-17-000030</t>
  </si>
  <si>
    <t xml:space="preserve"> Kiran Electricals Prop : AV Gurumurthy</t>
  </si>
  <si>
    <t xml:space="preserve">Providing and fixing of LED Street lights in Ward No 37 in RR Nagar Division </t>
  </si>
  <si>
    <t>037-17-000015</t>
  </si>
  <si>
    <t xml:space="preserve">Construction of BBMP School Building in ward No-37 </t>
  </si>
  <si>
    <t>Maintenance and Management of Parks on Contract</t>
  </si>
  <si>
    <t>P0088</t>
  </si>
  <si>
    <t>Karnataka Rural Infrastructure Development Ltd</t>
  </si>
  <si>
    <t>Improvements and Development of Mohankumar Nagar park in ward no 37</t>
  </si>
  <si>
    <t>037-16-000022</t>
  </si>
  <si>
    <t>M/s. K. Damodar &amp; Co,</t>
  </si>
  <si>
    <t>Comperansive Development of Roads and Drains in ward no 16 and 37 Package-01</t>
  </si>
  <si>
    <t>037-16-000024</t>
  </si>
  <si>
    <t>Sri, H.B.Rajendra,</t>
  </si>
  <si>
    <t>Comprehensive development of selected main roads and cross roads in ward no 37 (excluding arterial and sub arterial roads) in Rajarajeshwarinagara dividion under package-RRN-2016-17 (02)</t>
  </si>
  <si>
    <t>037-17-000011</t>
  </si>
  <si>
    <t>K.Damodar &amp; Co</t>
  </si>
  <si>
    <t>Construction of Mineral water unit and Improvements to drain in LCR School Road in ward no - 37</t>
  </si>
  <si>
    <t>M/s,ACS Design Consulting Pvt Ltd,</t>
  </si>
  <si>
    <t>April</t>
  </si>
  <si>
    <t>M/s K Damodar &amp; Co. (Damodar Manjunath)</t>
  </si>
  <si>
    <t>M/s, Civil Experts Consultants &amp; Testing Centre,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</si>
</sst>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workbookViewId="0">
      <selection activeCell="A2" sqref="A2:XFD26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29</v>
      </c>
      <c r="B2" s="13" t="s">
        <v>118</v>
      </c>
      <c r="C2" s="13">
        <v>43194</v>
      </c>
      <c r="D2" s="5">
        <v>37</v>
      </c>
      <c r="E2" s="6" t="s">
        <v>53</v>
      </c>
      <c r="F2" s="5" t="s">
        <v>114</v>
      </c>
      <c r="G2" s="6" t="s">
        <v>113</v>
      </c>
      <c r="H2" s="5" t="str">
        <f>"000100"</f>
        <v>000100</v>
      </c>
      <c r="I2" s="4">
        <v>42803</v>
      </c>
      <c r="J2" s="5" t="str">
        <f>"000038"</f>
        <v>000038</v>
      </c>
      <c r="K2" s="4">
        <v>43190</v>
      </c>
      <c r="L2" s="5" t="str">
        <f>"000212"</f>
        <v>000212</v>
      </c>
      <c r="M2" s="4">
        <v>43190</v>
      </c>
      <c r="N2" s="5">
        <v>17</v>
      </c>
      <c r="O2" s="5" t="str">
        <f>"001203"</f>
        <v>001203</v>
      </c>
      <c r="P2" s="4">
        <v>43228</v>
      </c>
      <c r="Q2" s="7">
        <v>9.375</v>
      </c>
      <c r="R2" s="7">
        <v>0.9375</v>
      </c>
      <c r="S2" s="7">
        <v>8.4375</v>
      </c>
      <c r="T2" s="5">
        <v>1</v>
      </c>
      <c r="U2" s="4">
        <v>43194</v>
      </c>
      <c r="V2" s="5">
        <v>9986551818</v>
      </c>
      <c r="W2" s="6" t="s">
        <v>120</v>
      </c>
      <c r="X2" s="5" t="s">
        <v>28</v>
      </c>
      <c r="Y2" s="6" t="s">
        <v>29</v>
      </c>
      <c r="Z2" s="5" t="s">
        <v>47</v>
      </c>
      <c r="AA2" s="6" t="s">
        <v>46</v>
      </c>
      <c r="AB2" s="7">
        <v>9.375E-2</v>
      </c>
      <c r="AD2" s="8"/>
      <c r="AF2" s="8"/>
      <c r="AG2" s="8"/>
    </row>
    <row r="3" spans="1:33" x14ac:dyDescent="0.2">
      <c r="A3" s="12">
        <v>30</v>
      </c>
      <c r="B3" s="13" t="s">
        <v>118</v>
      </c>
      <c r="C3" s="13">
        <v>43194</v>
      </c>
      <c r="D3" s="5">
        <v>37</v>
      </c>
      <c r="E3" s="6" t="s">
        <v>53</v>
      </c>
      <c r="F3" s="5" t="s">
        <v>99</v>
      </c>
      <c r="G3" s="6" t="s">
        <v>98</v>
      </c>
      <c r="H3" s="5" t="str">
        <f>"000055"</f>
        <v>000055</v>
      </c>
      <c r="I3" s="4">
        <v>42893</v>
      </c>
      <c r="J3" s="5" t="str">
        <f>"000028"</f>
        <v>000028</v>
      </c>
      <c r="K3" s="4">
        <v>43166</v>
      </c>
      <c r="L3" s="5" t="str">
        <f>"000182"</f>
        <v>000182</v>
      </c>
      <c r="M3" s="4">
        <v>43166</v>
      </c>
      <c r="N3" s="5">
        <v>17</v>
      </c>
      <c r="O3" s="5" t="str">
        <f>"000707"</f>
        <v>000707</v>
      </c>
      <c r="P3" s="4">
        <v>43215</v>
      </c>
      <c r="Q3" s="7">
        <v>220.76648</v>
      </c>
      <c r="R3" s="7">
        <v>21.641670000000001</v>
      </c>
      <c r="S3" s="7">
        <v>199.12481</v>
      </c>
      <c r="T3" s="5">
        <v>3</v>
      </c>
      <c r="U3" s="4">
        <v>43194</v>
      </c>
      <c r="V3" s="5">
        <v>9845511082</v>
      </c>
      <c r="W3" s="6" t="s">
        <v>119</v>
      </c>
      <c r="X3" s="5" t="s">
        <v>28</v>
      </c>
      <c r="Y3" s="6" t="s">
        <v>29</v>
      </c>
      <c r="Z3" s="5" t="s">
        <v>47</v>
      </c>
      <c r="AA3" s="6" t="s">
        <v>46</v>
      </c>
      <c r="AB3" s="7">
        <v>2.2076647999999999</v>
      </c>
      <c r="AD3" s="8"/>
      <c r="AF3" s="8"/>
      <c r="AG3" s="8"/>
    </row>
    <row r="4" spans="1:33" x14ac:dyDescent="0.2">
      <c r="A4" s="12">
        <v>508</v>
      </c>
      <c r="B4" s="13" t="s">
        <v>118</v>
      </c>
      <c r="C4" s="13">
        <v>43203</v>
      </c>
      <c r="D4" s="5">
        <v>37</v>
      </c>
      <c r="E4" s="6" t="s">
        <v>53</v>
      </c>
      <c r="F4" s="5" t="s">
        <v>58</v>
      </c>
      <c r="G4" s="6" t="s">
        <v>103</v>
      </c>
      <c r="H4" s="5" t="str">
        <f>"000139"</f>
        <v>000139</v>
      </c>
      <c r="I4" s="4">
        <v>42826</v>
      </c>
      <c r="J4" s="5" t="str">
        <f>"000014"</f>
        <v>000014</v>
      </c>
      <c r="K4" s="4">
        <v>42913</v>
      </c>
      <c r="L4" s="5" t="str">
        <f>"000073"</f>
        <v>000073</v>
      </c>
      <c r="M4" s="4">
        <v>42913</v>
      </c>
      <c r="N4" s="5">
        <v>15</v>
      </c>
      <c r="O4" s="5" t="str">
        <f>"001974"</f>
        <v>001974</v>
      </c>
      <c r="P4" s="4">
        <v>43246</v>
      </c>
      <c r="Q4" s="7">
        <v>104.38659</v>
      </c>
      <c r="R4" s="7">
        <v>19.826589999999999</v>
      </c>
      <c r="S4" s="7">
        <v>84.56</v>
      </c>
      <c r="T4" s="5">
        <v>20</v>
      </c>
      <c r="U4" s="4">
        <v>43203</v>
      </c>
      <c r="V4" s="5">
        <v>9999999999</v>
      </c>
      <c r="W4" s="6" t="s">
        <v>56</v>
      </c>
      <c r="X4" s="5" t="s">
        <v>55</v>
      </c>
      <c r="Y4" s="6" t="s">
        <v>54</v>
      </c>
      <c r="Z4" s="5" t="s">
        <v>47</v>
      </c>
      <c r="AA4" s="6" t="s">
        <v>46</v>
      </c>
      <c r="AB4" s="7">
        <v>1.0438658999999999</v>
      </c>
      <c r="AD4" s="8"/>
      <c r="AF4" s="8"/>
      <c r="AG4" s="8"/>
    </row>
    <row r="5" spans="1:33" x14ac:dyDescent="0.2">
      <c r="A5" s="12">
        <v>695</v>
      </c>
      <c r="B5" s="13" t="s">
        <v>118</v>
      </c>
      <c r="C5" s="13">
        <v>43216</v>
      </c>
      <c r="D5" s="5">
        <v>37</v>
      </c>
      <c r="E5" s="6" t="s">
        <v>53</v>
      </c>
      <c r="F5" s="5" t="s">
        <v>99</v>
      </c>
      <c r="G5" s="6" t="s">
        <v>98</v>
      </c>
      <c r="H5" s="5" t="str">
        <f>"000055"</f>
        <v>000055</v>
      </c>
      <c r="I5" s="4">
        <v>42893</v>
      </c>
      <c r="J5" s="5" t="str">
        <f>"000028"</f>
        <v>000028</v>
      </c>
      <c r="K5" s="4">
        <v>43166</v>
      </c>
      <c r="L5" s="5" t="str">
        <f>"000182"</f>
        <v>000182</v>
      </c>
      <c r="M5" s="4">
        <v>43166</v>
      </c>
      <c r="N5" s="5">
        <v>17</v>
      </c>
      <c r="O5" s="5" t="str">
        <f>"000707"</f>
        <v>000707</v>
      </c>
      <c r="P5" s="4">
        <v>43215</v>
      </c>
      <c r="Q5" s="7">
        <v>2.996</v>
      </c>
      <c r="R5" s="7">
        <v>0.3</v>
      </c>
      <c r="S5" s="7">
        <v>2.6960000000000002</v>
      </c>
      <c r="T5" s="5">
        <v>26</v>
      </c>
      <c r="U5" s="4">
        <v>43216</v>
      </c>
      <c r="V5" s="5">
        <v>8888888888</v>
      </c>
      <c r="W5" s="6" t="s">
        <v>117</v>
      </c>
      <c r="X5" s="5" t="s">
        <v>28</v>
      </c>
      <c r="Y5" s="6" t="s">
        <v>29</v>
      </c>
      <c r="Z5" s="5" t="s">
        <v>47</v>
      </c>
      <c r="AA5" s="6" t="s">
        <v>46</v>
      </c>
      <c r="AB5" s="7">
        <v>2.9960000000000001E-2</v>
      </c>
      <c r="AD5" s="8"/>
      <c r="AF5" s="8"/>
      <c r="AG5" s="8"/>
    </row>
    <row r="6" spans="1:33" x14ac:dyDescent="0.2">
      <c r="A6" s="12">
        <v>933</v>
      </c>
      <c r="B6" s="13" t="s">
        <v>37</v>
      </c>
      <c r="C6" s="13">
        <v>43229</v>
      </c>
      <c r="D6" s="5">
        <v>37</v>
      </c>
      <c r="E6" s="6" t="s">
        <v>53</v>
      </c>
      <c r="F6" s="5" t="s">
        <v>76</v>
      </c>
      <c r="G6" s="6" t="s">
        <v>116</v>
      </c>
      <c r="H6" s="5" t="str">
        <f>"100080"</f>
        <v>100080</v>
      </c>
      <c r="I6" s="4">
        <v>42826</v>
      </c>
      <c r="J6" s="5" t="str">
        <f>"000102"</f>
        <v>000102</v>
      </c>
      <c r="K6" s="4">
        <v>43171</v>
      </c>
      <c r="L6" s="5" t="str">
        <f>"000044"</f>
        <v>000044</v>
      </c>
      <c r="M6" s="4">
        <v>43171</v>
      </c>
      <c r="N6" s="5">
        <v>16</v>
      </c>
      <c r="O6" s="5" t="str">
        <f>"001193"</f>
        <v>001193</v>
      </c>
      <c r="P6" s="4">
        <v>43228</v>
      </c>
      <c r="Q6" s="7">
        <v>62.865639999999999</v>
      </c>
      <c r="R6" s="7">
        <v>3.4577300000000002</v>
      </c>
      <c r="S6" s="7">
        <v>59.407910000000001</v>
      </c>
      <c r="T6" s="5">
        <v>43</v>
      </c>
      <c r="U6" s="4">
        <v>43229</v>
      </c>
      <c r="V6" s="5">
        <v>9845511082</v>
      </c>
      <c r="W6" s="6" t="s">
        <v>115</v>
      </c>
      <c r="X6" s="5" t="s">
        <v>55</v>
      </c>
      <c r="Y6" s="6" t="s">
        <v>54</v>
      </c>
      <c r="Z6" s="5" t="s">
        <v>68</v>
      </c>
      <c r="AA6" s="6" t="s">
        <v>67</v>
      </c>
      <c r="AB6" s="7">
        <v>0.6286564</v>
      </c>
      <c r="AD6" s="8"/>
      <c r="AF6" s="8"/>
      <c r="AG6" s="8"/>
    </row>
    <row r="7" spans="1:33" x14ac:dyDescent="0.2">
      <c r="A7" s="12">
        <v>934</v>
      </c>
      <c r="B7" s="13" t="s">
        <v>37</v>
      </c>
      <c r="C7" s="13">
        <v>43229</v>
      </c>
      <c r="D7" s="5">
        <v>37</v>
      </c>
      <c r="E7" s="6" t="s">
        <v>53</v>
      </c>
      <c r="F7" s="5" t="s">
        <v>114</v>
      </c>
      <c r="G7" s="6" t="s">
        <v>113</v>
      </c>
      <c r="H7" s="5" t="str">
        <f>"000100"</f>
        <v>000100</v>
      </c>
      <c r="I7" s="4">
        <v>42803</v>
      </c>
      <c r="J7" s="5" t="str">
        <f>"000038"</f>
        <v>000038</v>
      </c>
      <c r="K7" s="4">
        <v>43190</v>
      </c>
      <c r="L7" s="5" t="str">
        <f>"000212"</f>
        <v>000212</v>
      </c>
      <c r="M7" s="4">
        <v>43190</v>
      </c>
      <c r="N7" s="5">
        <v>17</v>
      </c>
      <c r="O7" s="5" t="str">
        <f>"001203"</f>
        <v>001203</v>
      </c>
      <c r="P7" s="4">
        <v>43228</v>
      </c>
      <c r="Q7" s="7">
        <v>130.89784</v>
      </c>
      <c r="R7" s="7">
        <v>4.8978400000000004</v>
      </c>
      <c r="S7" s="7">
        <v>126</v>
      </c>
      <c r="T7" s="5">
        <v>43</v>
      </c>
      <c r="U7" s="4">
        <v>43229</v>
      </c>
      <c r="V7" s="5">
        <v>9999999999</v>
      </c>
      <c r="W7" s="6" t="s">
        <v>112</v>
      </c>
      <c r="X7" s="5" t="s">
        <v>28</v>
      </c>
      <c r="Y7" s="6" t="s">
        <v>29</v>
      </c>
      <c r="Z7" s="5" t="s">
        <v>47</v>
      </c>
      <c r="AA7" s="6" t="s">
        <v>46</v>
      </c>
      <c r="AB7" s="7">
        <v>1.3089784</v>
      </c>
      <c r="AD7" s="8"/>
      <c r="AF7" s="8"/>
      <c r="AG7" s="8"/>
    </row>
    <row r="8" spans="1:33" x14ac:dyDescent="0.2">
      <c r="A8" s="12">
        <v>935</v>
      </c>
      <c r="B8" s="13" t="s">
        <v>37</v>
      </c>
      <c r="C8" s="13">
        <v>43229</v>
      </c>
      <c r="D8" s="5">
        <v>37</v>
      </c>
      <c r="E8" s="6" t="s">
        <v>53</v>
      </c>
      <c r="F8" s="5" t="s">
        <v>111</v>
      </c>
      <c r="G8" s="6" t="s">
        <v>110</v>
      </c>
      <c r="H8" s="5" t="str">
        <f>"000068"</f>
        <v>000068</v>
      </c>
      <c r="I8" s="4">
        <v>42668</v>
      </c>
      <c r="J8" s="5" t="str">
        <f>"000036"</f>
        <v>000036</v>
      </c>
      <c r="K8" s="4">
        <v>43190</v>
      </c>
      <c r="L8" s="5" t="str">
        <f>"000210"</f>
        <v>000210</v>
      </c>
      <c r="M8" s="4">
        <v>43190</v>
      </c>
      <c r="N8" s="5">
        <v>16</v>
      </c>
      <c r="O8" s="5" t="str">
        <f>"001204"</f>
        <v>001204</v>
      </c>
      <c r="P8" s="4">
        <v>43228</v>
      </c>
      <c r="Q8" s="7">
        <v>177.00734</v>
      </c>
      <c r="R8" s="7">
        <v>26.31917</v>
      </c>
      <c r="S8" s="7">
        <v>150.68817000000001</v>
      </c>
      <c r="T8" s="5">
        <v>43</v>
      </c>
      <c r="U8" s="4">
        <v>43229</v>
      </c>
      <c r="V8" s="5">
        <v>9845511082</v>
      </c>
      <c r="W8" s="6" t="s">
        <v>109</v>
      </c>
      <c r="X8" s="5" t="s">
        <v>44</v>
      </c>
      <c r="Y8" s="6" t="s">
        <v>43</v>
      </c>
      <c r="Z8" s="5" t="s">
        <v>47</v>
      </c>
      <c r="AA8" s="6" t="s">
        <v>46</v>
      </c>
      <c r="AB8" s="7">
        <v>1.7700734</v>
      </c>
      <c r="AD8" s="8"/>
      <c r="AF8" s="8"/>
      <c r="AG8" s="8"/>
    </row>
    <row r="9" spans="1:33" x14ac:dyDescent="0.2">
      <c r="A9" s="12">
        <v>1107</v>
      </c>
      <c r="B9" s="13" t="s">
        <v>37</v>
      </c>
      <c r="C9" s="13">
        <v>43230</v>
      </c>
      <c r="D9" s="5">
        <v>37</v>
      </c>
      <c r="E9" s="6" t="s">
        <v>53</v>
      </c>
      <c r="F9" s="5" t="s">
        <v>108</v>
      </c>
      <c r="G9" s="6" t="s">
        <v>107</v>
      </c>
      <c r="H9" s="5" t="str">
        <f>"000038"</f>
        <v>000038</v>
      </c>
      <c r="I9" s="4">
        <v>42608</v>
      </c>
      <c r="J9" s="5" t="str">
        <f>"000052"</f>
        <v>000052</v>
      </c>
      <c r="K9" s="4">
        <v>42727</v>
      </c>
      <c r="L9" s="5" t="str">
        <f>"000085"</f>
        <v>000085</v>
      </c>
      <c r="M9" s="4">
        <v>42742</v>
      </c>
      <c r="N9" s="5">
        <v>16</v>
      </c>
      <c r="O9" s="5" t="str">
        <f>"001320"</f>
        <v>001320</v>
      </c>
      <c r="P9" s="4">
        <v>43229</v>
      </c>
      <c r="Q9" s="7">
        <v>18.984400000000001</v>
      </c>
      <c r="R9" s="7">
        <v>3.0165999999999999</v>
      </c>
      <c r="S9" s="7">
        <v>15.9678</v>
      </c>
      <c r="T9" s="5">
        <v>48</v>
      </c>
      <c r="U9" s="4">
        <v>43230</v>
      </c>
      <c r="V9" s="5">
        <v>8904904737</v>
      </c>
      <c r="W9" s="6" t="s">
        <v>106</v>
      </c>
      <c r="X9" s="5" t="s">
        <v>105</v>
      </c>
      <c r="Y9" s="6" t="s">
        <v>104</v>
      </c>
      <c r="Z9" s="5" t="s">
        <v>68</v>
      </c>
      <c r="AA9" s="6" t="s">
        <v>67</v>
      </c>
      <c r="AB9" s="7">
        <v>0.18984400000000001</v>
      </c>
      <c r="AD9" s="8"/>
      <c r="AF9" s="8"/>
      <c r="AG9" s="8"/>
    </row>
    <row r="10" spans="1:33" x14ac:dyDescent="0.2">
      <c r="A10" s="12">
        <v>1617</v>
      </c>
      <c r="B10" s="13" t="s">
        <v>36</v>
      </c>
      <c r="C10" s="13">
        <v>43252</v>
      </c>
      <c r="D10" s="5">
        <v>37</v>
      </c>
      <c r="E10" s="6" t="s">
        <v>53</v>
      </c>
      <c r="F10" s="5" t="s">
        <v>58</v>
      </c>
      <c r="G10" s="6" t="s">
        <v>103</v>
      </c>
      <c r="H10" s="5" t="str">
        <f>"000139"</f>
        <v>000139</v>
      </c>
      <c r="I10" s="4">
        <v>42826</v>
      </c>
      <c r="J10" s="5" t="str">
        <f>"000014"</f>
        <v>000014</v>
      </c>
      <c r="K10" s="4">
        <v>42913</v>
      </c>
      <c r="L10" s="5" t="str">
        <f>"000073"</f>
        <v>000073</v>
      </c>
      <c r="M10" s="4">
        <v>42913</v>
      </c>
      <c r="N10" s="5">
        <v>15</v>
      </c>
      <c r="O10" s="5" t="str">
        <f>"001974"</f>
        <v>001974</v>
      </c>
      <c r="P10" s="4">
        <v>43246</v>
      </c>
      <c r="Q10" s="7">
        <v>131.22390999999999</v>
      </c>
      <c r="R10" s="7">
        <v>9.6239100000000004</v>
      </c>
      <c r="S10" s="7">
        <v>121.6</v>
      </c>
      <c r="T10" s="5">
        <v>64</v>
      </c>
      <c r="U10" s="4">
        <v>43252</v>
      </c>
      <c r="V10" s="5">
        <v>9999999999</v>
      </c>
      <c r="W10" s="6" t="s">
        <v>56</v>
      </c>
      <c r="X10" s="5" t="s">
        <v>55</v>
      </c>
      <c r="Y10" s="6" t="s">
        <v>54</v>
      </c>
      <c r="Z10" s="5" t="s">
        <v>47</v>
      </c>
      <c r="AA10" s="6" t="s">
        <v>46</v>
      </c>
      <c r="AB10" s="7">
        <v>1.3122391</v>
      </c>
      <c r="AD10" s="8"/>
      <c r="AF10" s="8"/>
      <c r="AG10" s="8"/>
    </row>
    <row r="11" spans="1:33" x14ac:dyDescent="0.2">
      <c r="A11" s="12">
        <v>2692</v>
      </c>
      <c r="B11" s="13" t="s">
        <v>36</v>
      </c>
      <c r="C11" s="13">
        <v>43278</v>
      </c>
      <c r="D11" s="5">
        <v>37</v>
      </c>
      <c r="E11" s="6" t="s">
        <v>53</v>
      </c>
      <c r="F11" s="5" t="s">
        <v>102</v>
      </c>
      <c r="G11" s="6" t="s">
        <v>101</v>
      </c>
      <c r="H11" s="5" t="str">
        <f>"000013"</f>
        <v>000013</v>
      </c>
      <c r="I11" s="4">
        <v>43053</v>
      </c>
      <c r="J11" s="5" t="str">
        <f>"000016"</f>
        <v>000016</v>
      </c>
      <c r="K11" s="4">
        <v>43242</v>
      </c>
      <c r="L11" s="5" t="str">
        <f>"000017"</f>
        <v>000017</v>
      </c>
      <c r="M11" s="4">
        <v>43242</v>
      </c>
      <c r="N11" s="5">
        <v>17</v>
      </c>
      <c r="O11" s="5" t="str">
        <f>"003048"</f>
        <v>003048</v>
      </c>
      <c r="P11" s="4">
        <v>43277</v>
      </c>
      <c r="Q11" s="7">
        <v>11.80617</v>
      </c>
      <c r="R11" s="7">
        <v>0.26993</v>
      </c>
      <c r="S11" s="7">
        <v>11.536239999999999</v>
      </c>
      <c r="T11" s="5">
        <v>102</v>
      </c>
      <c r="U11" s="4">
        <v>43278</v>
      </c>
      <c r="V11" s="5">
        <v>9880158718</v>
      </c>
      <c r="W11" s="6" t="s">
        <v>100</v>
      </c>
      <c r="X11" s="5" t="s">
        <v>39</v>
      </c>
      <c r="Y11" s="6" t="s">
        <v>40</v>
      </c>
      <c r="Z11" s="5" t="s">
        <v>88</v>
      </c>
      <c r="AA11" s="6" t="s">
        <v>87</v>
      </c>
      <c r="AB11" s="7">
        <v>0.11806169999999999</v>
      </c>
      <c r="AD11" s="8"/>
      <c r="AF11" s="8"/>
      <c r="AG11" s="8"/>
    </row>
    <row r="12" spans="1:33" x14ac:dyDescent="0.2">
      <c r="A12" s="12">
        <v>3007</v>
      </c>
      <c r="B12" s="13" t="s">
        <v>33</v>
      </c>
      <c r="C12" s="13">
        <v>43286</v>
      </c>
      <c r="D12" s="5">
        <v>37</v>
      </c>
      <c r="E12" s="6" t="s">
        <v>53</v>
      </c>
      <c r="F12" s="5" t="s">
        <v>99</v>
      </c>
      <c r="G12" s="6" t="s">
        <v>98</v>
      </c>
      <c r="H12" s="5" t="str">
        <f>"000055"</f>
        <v>000055</v>
      </c>
      <c r="I12" s="4">
        <v>42893</v>
      </c>
      <c r="J12" s="5" t="str">
        <f>"000028"</f>
        <v>000028</v>
      </c>
      <c r="K12" s="4">
        <v>43166</v>
      </c>
      <c r="L12" s="5" t="str">
        <f>"000182"</f>
        <v>000182</v>
      </c>
      <c r="M12" s="4">
        <v>43166</v>
      </c>
      <c r="N12" s="5">
        <v>17</v>
      </c>
      <c r="O12" s="5" t="str">
        <f>"000707"</f>
        <v>000707</v>
      </c>
      <c r="P12" s="4">
        <v>43215</v>
      </c>
      <c r="Q12" s="7">
        <v>3.5939999999999999</v>
      </c>
      <c r="R12" s="7">
        <v>0.3594</v>
      </c>
      <c r="S12" s="7">
        <v>3.2345999999999999</v>
      </c>
      <c r="T12" s="5">
        <v>112</v>
      </c>
      <c r="U12" s="4">
        <v>43286</v>
      </c>
      <c r="V12" s="5">
        <v>9886998316</v>
      </c>
      <c r="W12" s="6" t="s">
        <v>97</v>
      </c>
      <c r="X12" s="5" t="s">
        <v>28</v>
      </c>
      <c r="Y12" s="6" t="s">
        <v>29</v>
      </c>
      <c r="Z12" s="5" t="s">
        <v>96</v>
      </c>
      <c r="AA12" s="6" t="s">
        <v>95</v>
      </c>
      <c r="AB12" s="7">
        <v>3.594E-2</v>
      </c>
      <c r="AD12" s="8"/>
      <c r="AF12" s="8"/>
      <c r="AG12" s="8"/>
    </row>
    <row r="13" spans="1:33" x14ac:dyDescent="0.2">
      <c r="A13" s="12">
        <v>3457</v>
      </c>
      <c r="B13" s="13" t="s">
        <v>33</v>
      </c>
      <c r="C13" s="13">
        <v>43299</v>
      </c>
      <c r="D13" s="5">
        <v>37</v>
      </c>
      <c r="E13" s="6" t="s">
        <v>53</v>
      </c>
      <c r="F13" s="5" t="s">
        <v>91</v>
      </c>
      <c r="G13" s="6" t="s">
        <v>90</v>
      </c>
      <c r="H13" s="5" t="str">
        <f>"000049"</f>
        <v>000049</v>
      </c>
      <c r="I13" s="4">
        <v>42803</v>
      </c>
      <c r="J13" s="5" t="str">
        <f>"000032"</f>
        <v>000032</v>
      </c>
      <c r="K13" s="4">
        <v>43326</v>
      </c>
      <c r="L13" s="5" t="str">
        <f>"000033"</f>
        <v>000033</v>
      </c>
      <c r="M13" s="4">
        <v>43326</v>
      </c>
      <c r="N13" s="5">
        <v>16</v>
      </c>
      <c r="O13" s="5" t="str">
        <f>""</f>
        <v/>
      </c>
      <c r="P13" s="4"/>
      <c r="Q13" s="7">
        <v>5.94618</v>
      </c>
      <c r="R13" s="7">
        <v>0.38771</v>
      </c>
      <c r="S13" s="7">
        <v>5.5584699999999998</v>
      </c>
      <c r="T13" s="5">
        <v>127</v>
      </c>
      <c r="U13" s="4">
        <v>43299</v>
      </c>
      <c r="V13" s="5">
        <v>9845004432</v>
      </c>
      <c r="W13" s="6" t="s">
        <v>89</v>
      </c>
      <c r="X13" s="5" t="s">
        <v>34</v>
      </c>
      <c r="Y13" s="6" t="s">
        <v>35</v>
      </c>
      <c r="Z13" s="5" t="s">
        <v>88</v>
      </c>
      <c r="AA13" s="6" t="s">
        <v>87</v>
      </c>
      <c r="AB13" s="7">
        <v>5.9461800000000002E-2</v>
      </c>
      <c r="AD13" s="8"/>
      <c r="AF13" s="8"/>
      <c r="AG13" s="8"/>
    </row>
    <row r="14" spans="1:33" x14ac:dyDescent="0.2">
      <c r="A14" s="12">
        <v>3901</v>
      </c>
      <c r="B14" s="13" t="s">
        <v>33</v>
      </c>
      <c r="C14" s="13">
        <v>43305</v>
      </c>
      <c r="D14" s="5">
        <v>37</v>
      </c>
      <c r="E14" s="6" t="s">
        <v>53</v>
      </c>
      <c r="F14" s="5" t="s">
        <v>94</v>
      </c>
      <c r="G14" s="6" t="s">
        <v>93</v>
      </c>
      <c r="H14" s="5" t="str">
        <f>"000067"</f>
        <v>000067</v>
      </c>
      <c r="I14" s="4">
        <v>43191</v>
      </c>
      <c r="J14" s="5" t="str">
        <f>"000044"</f>
        <v>000044</v>
      </c>
      <c r="K14" s="4">
        <v>42765</v>
      </c>
      <c r="L14" s="5" t="str">
        <f>"000044"</f>
        <v>000044</v>
      </c>
      <c r="M14" s="4">
        <v>42766</v>
      </c>
      <c r="N14" s="5">
        <v>16</v>
      </c>
      <c r="O14" s="5" t="str">
        <f>"004085"</f>
        <v>004085</v>
      </c>
      <c r="P14" s="4">
        <v>43301</v>
      </c>
      <c r="Q14" s="7">
        <v>9.6726299999999998</v>
      </c>
      <c r="R14" s="7">
        <v>1.0736699999999999</v>
      </c>
      <c r="S14" s="7">
        <v>8.5989599999999999</v>
      </c>
      <c r="T14" s="5">
        <v>139</v>
      </c>
      <c r="U14" s="4">
        <v>43305</v>
      </c>
      <c r="V14" s="5">
        <v>9845004432</v>
      </c>
      <c r="W14" s="6" t="s">
        <v>92</v>
      </c>
      <c r="X14" s="5" t="s">
        <v>31</v>
      </c>
      <c r="Y14" s="6" t="s">
        <v>32</v>
      </c>
      <c r="Z14" s="5" t="s">
        <v>88</v>
      </c>
      <c r="AA14" s="6" t="s">
        <v>87</v>
      </c>
      <c r="AB14" s="7">
        <v>9.6726300000000001E-2</v>
      </c>
      <c r="AD14" s="8"/>
      <c r="AF14" s="8"/>
      <c r="AG14" s="8"/>
    </row>
    <row r="15" spans="1:33" x14ac:dyDescent="0.2">
      <c r="A15" s="12">
        <v>4403</v>
      </c>
      <c r="B15" s="13" t="s">
        <v>30</v>
      </c>
      <c r="C15" s="13">
        <v>43318</v>
      </c>
      <c r="D15" s="5">
        <v>37</v>
      </c>
      <c r="E15" s="6" t="s">
        <v>53</v>
      </c>
      <c r="F15" s="5" t="s">
        <v>91</v>
      </c>
      <c r="G15" s="6" t="s">
        <v>90</v>
      </c>
      <c r="H15" s="5" t="str">
        <f>"000049"</f>
        <v>000049</v>
      </c>
      <c r="I15" s="4">
        <v>42803</v>
      </c>
      <c r="J15" s="5" t="str">
        <f>"000032"</f>
        <v>000032</v>
      </c>
      <c r="K15" s="4">
        <v>43326</v>
      </c>
      <c r="L15" s="5" t="str">
        <f>"000033"</f>
        <v>000033</v>
      </c>
      <c r="M15" s="4">
        <v>43326</v>
      </c>
      <c r="N15" s="5">
        <v>16</v>
      </c>
      <c r="O15" s="5" t="str">
        <f>""</f>
        <v/>
      </c>
      <c r="P15" s="4"/>
      <c r="Q15" s="7">
        <v>4.41167</v>
      </c>
      <c r="R15" s="7">
        <v>0.37536000000000003</v>
      </c>
      <c r="S15" s="7">
        <v>4.0363100000000003</v>
      </c>
      <c r="T15" s="5">
        <v>157</v>
      </c>
      <c r="U15" s="4">
        <v>43318</v>
      </c>
      <c r="V15" s="5">
        <v>9845004432</v>
      </c>
      <c r="W15" s="6" t="s">
        <v>89</v>
      </c>
      <c r="X15" s="5" t="s">
        <v>34</v>
      </c>
      <c r="Y15" s="6" t="s">
        <v>35</v>
      </c>
      <c r="Z15" s="5" t="s">
        <v>88</v>
      </c>
      <c r="AA15" s="6" t="s">
        <v>87</v>
      </c>
      <c r="AB15" s="7">
        <v>4.4116700000000002E-2</v>
      </c>
      <c r="AD15" s="8"/>
      <c r="AF15" s="8"/>
      <c r="AG15" s="8"/>
    </row>
    <row r="16" spans="1:33" x14ac:dyDescent="0.2">
      <c r="A16" s="12">
        <v>4404</v>
      </c>
      <c r="B16" s="13" t="s">
        <v>30</v>
      </c>
      <c r="C16" s="13">
        <v>43318</v>
      </c>
      <c r="D16" s="5">
        <v>37</v>
      </c>
      <c r="E16" s="6" t="s">
        <v>53</v>
      </c>
      <c r="F16" s="5" t="s">
        <v>86</v>
      </c>
      <c r="G16" s="6" t="s">
        <v>85</v>
      </c>
      <c r="H16" s="5" t="str">
        <f>"000091"</f>
        <v>000091</v>
      </c>
      <c r="I16" s="4">
        <v>42723</v>
      </c>
      <c r="J16" s="5" t="str">
        <f>"000001"</f>
        <v>000001</v>
      </c>
      <c r="K16" s="4">
        <v>42870</v>
      </c>
      <c r="L16" s="5" t="str">
        <f>"000027"</f>
        <v>000027</v>
      </c>
      <c r="M16" s="4">
        <v>42884</v>
      </c>
      <c r="N16" s="5">
        <v>17</v>
      </c>
      <c r="O16" s="5" t="str">
        <f>"004744"</f>
        <v>004744</v>
      </c>
      <c r="P16" s="4">
        <v>43314</v>
      </c>
      <c r="Q16" s="7">
        <v>9.5495999999999999</v>
      </c>
      <c r="R16" s="7">
        <v>0.95599999999999996</v>
      </c>
      <c r="S16" s="7">
        <v>8.5936000000000003</v>
      </c>
      <c r="T16" s="5">
        <v>160</v>
      </c>
      <c r="U16" s="4">
        <v>43318</v>
      </c>
      <c r="V16" s="5">
        <v>9999999999</v>
      </c>
      <c r="W16" s="6" t="s">
        <v>84</v>
      </c>
      <c r="X16" s="5" t="s">
        <v>49</v>
      </c>
      <c r="Y16" s="6" t="s">
        <v>48</v>
      </c>
      <c r="Z16" s="5" t="s">
        <v>47</v>
      </c>
      <c r="AA16" s="6" t="s">
        <v>46</v>
      </c>
      <c r="AB16" s="7">
        <v>9.5495999999999998E-2</v>
      </c>
      <c r="AD16" s="8"/>
      <c r="AF16" s="8"/>
      <c r="AG16" s="8"/>
    </row>
    <row r="17" spans="1:33" x14ac:dyDescent="0.2">
      <c r="A17" s="12">
        <v>4405</v>
      </c>
      <c r="B17" s="13" t="s">
        <v>30</v>
      </c>
      <c r="C17" s="13">
        <v>43318</v>
      </c>
      <c r="D17" s="5">
        <v>37</v>
      </c>
      <c r="E17" s="6" t="s">
        <v>53</v>
      </c>
      <c r="F17" s="5" t="s">
        <v>83</v>
      </c>
      <c r="G17" s="6" t="s">
        <v>82</v>
      </c>
      <c r="H17" s="5" t="str">
        <f>"000061"</f>
        <v>000061</v>
      </c>
      <c r="I17" s="4">
        <v>42642</v>
      </c>
      <c r="J17" s="5" t="str">
        <f>"000002"</f>
        <v>000002</v>
      </c>
      <c r="K17" s="4">
        <v>42870</v>
      </c>
      <c r="L17" s="5" t="str">
        <f>"000028"</f>
        <v>000028</v>
      </c>
      <c r="M17" s="4">
        <v>42884</v>
      </c>
      <c r="N17" s="5">
        <v>17</v>
      </c>
      <c r="O17" s="5" t="str">
        <f>"004745"</f>
        <v>004745</v>
      </c>
      <c r="P17" s="4">
        <v>43314</v>
      </c>
      <c r="Q17" s="7">
        <v>13.831289999999999</v>
      </c>
      <c r="R17" s="7">
        <v>1.3832899999999999</v>
      </c>
      <c r="S17" s="7">
        <v>12.448</v>
      </c>
      <c r="T17" s="5">
        <v>160</v>
      </c>
      <c r="U17" s="4">
        <v>43318</v>
      </c>
      <c r="V17" s="5">
        <v>9999999999</v>
      </c>
      <c r="W17" s="6" t="s">
        <v>81</v>
      </c>
      <c r="X17" s="5" t="s">
        <v>49</v>
      </c>
      <c r="Y17" s="6" t="s">
        <v>48</v>
      </c>
      <c r="Z17" s="5" t="s">
        <v>47</v>
      </c>
      <c r="AA17" s="6" t="s">
        <v>46</v>
      </c>
      <c r="AB17" s="7">
        <v>0.13831289999999999</v>
      </c>
      <c r="AD17" s="8"/>
      <c r="AF17" s="8"/>
      <c r="AG17" s="8"/>
    </row>
    <row r="18" spans="1:33" x14ac:dyDescent="0.2">
      <c r="A18" s="12">
        <v>4662</v>
      </c>
      <c r="B18" s="13" t="s">
        <v>30</v>
      </c>
      <c r="C18" s="13">
        <v>43325</v>
      </c>
      <c r="D18" s="5">
        <v>37</v>
      </c>
      <c r="E18" s="6" t="s">
        <v>53</v>
      </c>
      <c r="F18" s="5" t="s">
        <v>73</v>
      </c>
      <c r="G18" s="6" t="s">
        <v>72</v>
      </c>
      <c r="H18" s="5" t="str">
        <f>"100002"</f>
        <v>100002</v>
      </c>
      <c r="I18" s="4">
        <v>42510</v>
      </c>
      <c r="J18" s="5" t="str">
        <f>""</f>
        <v/>
      </c>
      <c r="K18" s="4"/>
      <c r="L18" s="5" t="str">
        <f>""</f>
        <v/>
      </c>
      <c r="M18" s="4"/>
      <c r="N18" s="5">
        <v>17</v>
      </c>
      <c r="O18" s="5" t="str">
        <f>""</f>
        <v/>
      </c>
      <c r="P18" s="4"/>
      <c r="Q18" s="7">
        <v>13.13869</v>
      </c>
      <c r="R18" s="7">
        <v>0.65585000000000004</v>
      </c>
      <c r="S18" s="7">
        <v>12.482839999999999</v>
      </c>
      <c r="T18" s="5">
        <v>167</v>
      </c>
      <c r="U18" s="4">
        <v>43325</v>
      </c>
      <c r="V18" s="5">
        <v>9900295959</v>
      </c>
      <c r="W18" s="6" t="s">
        <v>80</v>
      </c>
      <c r="X18" s="5" t="s">
        <v>70</v>
      </c>
      <c r="Y18" s="6" t="s">
        <v>69</v>
      </c>
      <c r="Z18" s="5" t="s">
        <v>68</v>
      </c>
      <c r="AA18" s="6" t="s">
        <v>67</v>
      </c>
      <c r="AB18" s="7">
        <v>0.1313869</v>
      </c>
      <c r="AD18" s="8"/>
      <c r="AF18" s="8"/>
      <c r="AG18" s="8"/>
    </row>
    <row r="19" spans="1:33" x14ac:dyDescent="0.2">
      <c r="A19" s="12">
        <v>5209</v>
      </c>
      <c r="B19" s="13" t="s">
        <v>38</v>
      </c>
      <c r="C19" s="13">
        <v>43346</v>
      </c>
      <c r="D19" s="5">
        <v>37</v>
      </c>
      <c r="E19" s="6" t="s">
        <v>53</v>
      </c>
      <c r="F19" s="5" t="s">
        <v>66</v>
      </c>
      <c r="G19" s="6" t="s">
        <v>65</v>
      </c>
      <c r="H19" s="5" t="str">
        <f>"000004"</f>
        <v>000004</v>
      </c>
      <c r="I19" s="4">
        <v>42992</v>
      </c>
      <c r="J19" s="5" t="str">
        <f>"000032"</f>
        <v>000032</v>
      </c>
      <c r="K19" s="4">
        <v>43299</v>
      </c>
      <c r="L19" s="5" t="str">
        <f>"000060"</f>
        <v>000060</v>
      </c>
      <c r="M19" s="4">
        <v>43299</v>
      </c>
      <c r="N19" s="5">
        <v>17</v>
      </c>
      <c r="O19" s="5" t="str">
        <f>"005534"</f>
        <v>005534</v>
      </c>
      <c r="P19" s="4">
        <v>43341</v>
      </c>
      <c r="Q19" s="7">
        <v>77.05</v>
      </c>
      <c r="R19" s="7">
        <v>4.25</v>
      </c>
      <c r="S19" s="7">
        <v>72.8</v>
      </c>
      <c r="T19" s="5">
        <v>192</v>
      </c>
      <c r="U19" s="4">
        <v>43346</v>
      </c>
      <c r="V19" s="5">
        <v>9845016512</v>
      </c>
      <c r="W19" s="6" t="s">
        <v>64</v>
      </c>
      <c r="X19" s="5" t="s">
        <v>63</v>
      </c>
      <c r="Y19" s="6" t="s">
        <v>62</v>
      </c>
      <c r="Z19" s="5" t="s">
        <v>47</v>
      </c>
      <c r="AA19" s="6" t="s">
        <v>46</v>
      </c>
      <c r="AB19" s="7">
        <f>Q19/100</f>
        <v>0.77049999999999996</v>
      </c>
      <c r="AD19" s="8"/>
      <c r="AF19" s="8"/>
      <c r="AG19" s="8"/>
    </row>
    <row r="20" spans="1:33" x14ac:dyDescent="0.2">
      <c r="A20" s="12">
        <v>5383</v>
      </c>
      <c r="B20" s="13" t="s">
        <v>38</v>
      </c>
      <c r="C20" s="13">
        <v>43349</v>
      </c>
      <c r="D20" s="5">
        <v>37</v>
      </c>
      <c r="E20" s="6" t="s">
        <v>53</v>
      </c>
      <c r="F20" s="5" t="s">
        <v>79</v>
      </c>
      <c r="G20" s="6" t="s">
        <v>78</v>
      </c>
      <c r="H20" s="5" t="str">
        <f>"000113"</f>
        <v>000113</v>
      </c>
      <c r="I20" s="4">
        <v>43255</v>
      </c>
      <c r="J20" s="5" t="str">
        <f>"000033"</f>
        <v>000033</v>
      </c>
      <c r="K20" s="4">
        <v>43301</v>
      </c>
      <c r="L20" s="5" t="str">
        <f>"000061"</f>
        <v>000061</v>
      </c>
      <c r="M20" s="4">
        <v>43301</v>
      </c>
      <c r="N20" s="5">
        <v>17</v>
      </c>
      <c r="O20" s="5" t="str">
        <f>"005600"</f>
        <v>005600</v>
      </c>
      <c r="P20" s="4">
        <v>43347</v>
      </c>
      <c r="Q20" s="7">
        <v>8.5670599999999997</v>
      </c>
      <c r="R20" s="7">
        <v>0.96506000000000003</v>
      </c>
      <c r="S20" s="7">
        <v>7.6020000000000003</v>
      </c>
      <c r="T20" s="5">
        <v>194</v>
      </c>
      <c r="U20" s="4">
        <v>43349</v>
      </c>
      <c r="V20" s="5">
        <v>9886307360</v>
      </c>
      <c r="W20" s="6" t="s">
        <v>77</v>
      </c>
      <c r="X20" s="5" t="s">
        <v>39</v>
      </c>
      <c r="Y20" s="6" t="s">
        <v>40</v>
      </c>
      <c r="Z20" s="5" t="s">
        <v>47</v>
      </c>
      <c r="AA20" s="6" t="s">
        <v>46</v>
      </c>
      <c r="AB20" s="7">
        <f>Q20/100</f>
        <v>8.56706E-2</v>
      </c>
      <c r="AD20" s="8"/>
      <c r="AF20" s="8"/>
      <c r="AG20" s="8"/>
    </row>
    <row r="21" spans="1:33" x14ac:dyDescent="0.2">
      <c r="A21" s="12">
        <v>6918</v>
      </c>
      <c r="B21" s="13" t="s">
        <v>45</v>
      </c>
      <c r="C21" s="13">
        <v>43402</v>
      </c>
      <c r="D21" s="5">
        <v>37</v>
      </c>
      <c r="E21" s="6" t="s">
        <v>53</v>
      </c>
      <c r="F21" s="5" t="s">
        <v>76</v>
      </c>
      <c r="G21" s="6" t="s">
        <v>75</v>
      </c>
      <c r="H21" s="5" t="str">
        <f>"100080"</f>
        <v>100080</v>
      </c>
      <c r="I21" s="4">
        <v>42826</v>
      </c>
      <c r="J21" s="5" t="str">
        <f>"000102"</f>
        <v>000102</v>
      </c>
      <c r="K21" s="4">
        <v>43171</v>
      </c>
      <c r="L21" s="5" t="str">
        <f>"000044"</f>
        <v>000044</v>
      </c>
      <c r="M21" s="4">
        <v>43171</v>
      </c>
      <c r="N21" s="5">
        <v>16</v>
      </c>
      <c r="O21" s="5" t="str">
        <f>"001193"</f>
        <v>001193</v>
      </c>
      <c r="P21" s="4">
        <v>43228</v>
      </c>
      <c r="Q21" s="7">
        <v>1.089</v>
      </c>
      <c r="R21" s="7">
        <v>0.1089</v>
      </c>
      <c r="S21" s="7">
        <v>0.98009999999999997</v>
      </c>
      <c r="T21" s="5">
        <v>252</v>
      </c>
      <c r="U21" s="4">
        <v>43402</v>
      </c>
      <c r="V21" s="5">
        <v>828606202</v>
      </c>
      <c r="W21" s="6" t="s">
        <v>74</v>
      </c>
      <c r="X21" s="5" t="s">
        <v>55</v>
      </c>
      <c r="Y21" s="6" t="s">
        <v>54</v>
      </c>
      <c r="Z21" s="5" t="s">
        <v>68</v>
      </c>
      <c r="AA21" s="6" t="s">
        <v>67</v>
      </c>
      <c r="AB21" s="7">
        <f>Q21/100</f>
        <v>1.089E-2</v>
      </c>
      <c r="AD21" s="8"/>
      <c r="AF21" s="8"/>
      <c r="AG21" s="8"/>
    </row>
    <row r="22" spans="1:33" x14ac:dyDescent="0.2">
      <c r="A22" s="12">
        <v>7054</v>
      </c>
      <c r="B22" s="13" t="s">
        <v>45</v>
      </c>
      <c r="C22" s="13">
        <v>43404</v>
      </c>
      <c r="D22" s="5">
        <v>37</v>
      </c>
      <c r="E22" s="6" t="s">
        <v>53</v>
      </c>
      <c r="F22" s="5" t="s">
        <v>73</v>
      </c>
      <c r="G22" s="6" t="s">
        <v>72</v>
      </c>
      <c r="H22" s="5" t="str">
        <f>"100002"</f>
        <v>100002</v>
      </c>
      <c r="I22" s="4">
        <v>42510</v>
      </c>
      <c r="J22" s="5" t="str">
        <f>"000060"</f>
        <v>000060</v>
      </c>
      <c r="K22" s="4">
        <v>42793</v>
      </c>
      <c r="L22" s="5" t="str">
        <f>"000110"</f>
        <v>000110</v>
      </c>
      <c r="M22" s="4">
        <v>42793</v>
      </c>
      <c r="N22" s="5">
        <v>17</v>
      </c>
      <c r="O22" s="5" t="str">
        <f>""</f>
        <v/>
      </c>
      <c r="P22" s="4"/>
      <c r="Q22" s="7">
        <v>2.4049900000000002</v>
      </c>
      <c r="R22" s="7">
        <v>0.2495</v>
      </c>
      <c r="S22" s="7">
        <v>2.1554899999999999</v>
      </c>
      <c r="T22" s="5">
        <v>257</v>
      </c>
      <c r="U22" s="4">
        <v>43404</v>
      </c>
      <c r="V22" s="5">
        <v>8023287532</v>
      </c>
      <c r="W22" s="6" t="s">
        <v>71</v>
      </c>
      <c r="X22" s="5" t="s">
        <v>70</v>
      </c>
      <c r="Y22" s="6" t="s">
        <v>69</v>
      </c>
      <c r="Z22" s="5" t="s">
        <v>68</v>
      </c>
      <c r="AA22" s="6" t="s">
        <v>67</v>
      </c>
      <c r="AB22" s="7">
        <f>Q22/100</f>
        <v>2.4049900000000003E-2</v>
      </c>
      <c r="AD22" s="8"/>
      <c r="AF22" s="8"/>
      <c r="AG22" s="8"/>
    </row>
    <row r="23" spans="1:33" x14ac:dyDescent="0.2">
      <c r="A23" s="12">
        <v>7425</v>
      </c>
      <c r="B23" s="13" t="s">
        <v>41</v>
      </c>
      <c r="C23" s="13">
        <v>43432</v>
      </c>
      <c r="D23" s="5">
        <v>37</v>
      </c>
      <c r="E23" s="6" t="s">
        <v>53</v>
      </c>
      <c r="F23" s="5" t="s">
        <v>66</v>
      </c>
      <c r="G23" s="6" t="s">
        <v>65</v>
      </c>
      <c r="H23" s="5" t="str">
        <f>"000004"</f>
        <v>000004</v>
      </c>
      <c r="I23" s="4">
        <v>42992</v>
      </c>
      <c r="J23" s="5" t="str">
        <f>"000043"</f>
        <v>000043</v>
      </c>
      <c r="K23" s="4">
        <v>43389</v>
      </c>
      <c r="L23" s="5" t="str">
        <f>"000100"</f>
        <v>000100</v>
      </c>
      <c r="M23" s="4">
        <v>43389</v>
      </c>
      <c r="N23" s="5">
        <v>17</v>
      </c>
      <c r="O23" s="5" t="str">
        <f>"007601"</f>
        <v>007601</v>
      </c>
      <c r="P23" s="4">
        <v>43431</v>
      </c>
      <c r="Q23" s="7">
        <v>41.806170000000002</v>
      </c>
      <c r="R23" s="7">
        <v>2.1601400000000002</v>
      </c>
      <c r="S23" s="7">
        <v>39.646030000000003</v>
      </c>
      <c r="T23" s="5">
        <v>277</v>
      </c>
      <c r="U23" s="4">
        <v>43432</v>
      </c>
      <c r="V23" s="5">
        <v>9845016512</v>
      </c>
      <c r="W23" s="6" t="s">
        <v>64</v>
      </c>
      <c r="X23" s="5" t="s">
        <v>63</v>
      </c>
      <c r="Y23" s="6" t="s">
        <v>62</v>
      </c>
      <c r="Z23" s="5" t="s">
        <v>47</v>
      </c>
      <c r="AA23" s="6" t="s">
        <v>46</v>
      </c>
      <c r="AB23" s="7">
        <f>Q23/100</f>
        <v>0.41806170000000004</v>
      </c>
      <c r="AD23" s="8"/>
      <c r="AF23" s="8"/>
      <c r="AG23" s="8"/>
    </row>
    <row r="24" spans="1:33" x14ac:dyDescent="0.2">
      <c r="A24" s="12">
        <v>7826</v>
      </c>
      <c r="B24" s="13" t="s">
        <v>42</v>
      </c>
      <c r="C24" s="13">
        <v>43449</v>
      </c>
      <c r="D24" s="5">
        <v>37</v>
      </c>
      <c r="E24" s="6" t="s">
        <v>53</v>
      </c>
      <c r="F24" s="5" t="s">
        <v>61</v>
      </c>
      <c r="G24" s="6" t="s">
        <v>60</v>
      </c>
      <c r="H24" s="5" t="str">
        <f>"000012"</f>
        <v>000012</v>
      </c>
      <c r="I24" s="4">
        <v>43320</v>
      </c>
      <c r="J24" s="5" t="str">
        <f>"000047"</f>
        <v>000047</v>
      </c>
      <c r="K24" s="4">
        <v>43409</v>
      </c>
      <c r="L24" s="5" t="str">
        <f>"000104"</f>
        <v>000104</v>
      </c>
      <c r="M24" s="4">
        <v>43409</v>
      </c>
      <c r="N24" s="5">
        <v>18</v>
      </c>
      <c r="O24" s="5" t="str">
        <f>"007661"</f>
        <v>007661</v>
      </c>
      <c r="P24" s="4">
        <v>43437</v>
      </c>
      <c r="Q24" s="7">
        <v>9.9706299999999999</v>
      </c>
      <c r="R24" s="7">
        <v>1.1706300000000001</v>
      </c>
      <c r="S24" s="7">
        <v>8.8000000000000007</v>
      </c>
      <c r="T24" s="5">
        <v>293</v>
      </c>
      <c r="U24" s="4">
        <v>43449</v>
      </c>
      <c r="V24" s="5">
        <v>9611354208</v>
      </c>
      <c r="W24" s="6" t="s">
        <v>59</v>
      </c>
      <c r="X24" s="5" t="s">
        <v>44</v>
      </c>
      <c r="Y24" s="6" t="s">
        <v>43</v>
      </c>
      <c r="Z24" s="5" t="s">
        <v>47</v>
      </c>
      <c r="AA24" s="6" t="s">
        <v>46</v>
      </c>
      <c r="AB24" s="7">
        <f>Q24/100</f>
        <v>9.9706299999999998E-2</v>
      </c>
      <c r="AD24" s="8"/>
      <c r="AF24" s="8"/>
      <c r="AG24" s="8"/>
    </row>
    <row r="25" spans="1:33" x14ac:dyDescent="0.2">
      <c r="A25" s="12">
        <v>7899</v>
      </c>
      <c r="B25" s="13" t="s">
        <v>42</v>
      </c>
      <c r="C25" s="13">
        <v>43454</v>
      </c>
      <c r="D25" s="5">
        <v>37</v>
      </c>
      <c r="E25" s="6" t="s">
        <v>53</v>
      </c>
      <c r="F25" s="5" t="s">
        <v>58</v>
      </c>
      <c r="G25" s="6" t="s">
        <v>57</v>
      </c>
      <c r="H25" s="5" t="str">
        <f>"000139"</f>
        <v>000139</v>
      </c>
      <c r="I25" s="4">
        <v>42826</v>
      </c>
      <c r="J25" s="5" t="str">
        <f>"000003"</f>
        <v>000003</v>
      </c>
      <c r="K25" s="4">
        <v>43054</v>
      </c>
      <c r="L25" s="5" t="str">
        <f>"000071"</f>
        <v>000071</v>
      </c>
      <c r="M25" s="4">
        <v>43062</v>
      </c>
      <c r="N25" s="5">
        <v>15</v>
      </c>
      <c r="O25" s="5" t="str">
        <f>"007932"</f>
        <v>007932</v>
      </c>
      <c r="P25" s="4">
        <v>43447</v>
      </c>
      <c r="Q25" s="7">
        <v>5.2574500000000004</v>
      </c>
      <c r="R25" s="7">
        <v>0.27744999999999997</v>
      </c>
      <c r="S25" s="7">
        <v>4.9800000000000004</v>
      </c>
      <c r="T25" s="5">
        <v>298</v>
      </c>
      <c r="U25" s="4">
        <v>43454</v>
      </c>
      <c r="V25" s="5">
        <v>9999999999</v>
      </c>
      <c r="W25" s="6" t="s">
        <v>56</v>
      </c>
      <c r="X25" s="5" t="s">
        <v>55</v>
      </c>
      <c r="Y25" s="6" t="s">
        <v>54</v>
      </c>
      <c r="Z25" s="5" t="s">
        <v>47</v>
      </c>
      <c r="AA25" s="6" t="s">
        <v>46</v>
      </c>
      <c r="AB25" s="7">
        <f>Q25/100</f>
        <v>5.2574500000000003E-2</v>
      </c>
      <c r="AD25" s="8"/>
      <c r="AF25" s="8"/>
      <c r="AG25" s="8"/>
    </row>
    <row r="26" spans="1:33" x14ac:dyDescent="0.2">
      <c r="A26" s="12">
        <v>8096</v>
      </c>
      <c r="B26" s="13" t="s">
        <v>42</v>
      </c>
      <c r="C26" s="13">
        <v>43462</v>
      </c>
      <c r="D26" s="5">
        <v>37</v>
      </c>
      <c r="E26" s="6" t="s">
        <v>53</v>
      </c>
      <c r="F26" s="5" t="s">
        <v>52</v>
      </c>
      <c r="G26" s="6" t="s">
        <v>51</v>
      </c>
      <c r="H26" s="5" t="str">
        <f>"000022"</f>
        <v>000022</v>
      </c>
      <c r="I26" s="4">
        <v>43035</v>
      </c>
      <c r="J26" s="5" t="str">
        <f>"000009"</f>
        <v>000009</v>
      </c>
      <c r="K26" s="4">
        <v>43257</v>
      </c>
      <c r="L26" s="5" t="str">
        <f>"000031"</f>
        <v>000031</v>
      </c>
      <c r="M26" s="4">
        <v>43258</v>
      </c>
      <c r="N26" s="5">
        <v>17</v>
      </c>
      <c r="O26" s="5" t="str">
        <f>""</f>
        <v/>
      </c>
      <c r="P26" s="4"/>
      <c r="Q26" s="7">
        <v>354.54477000000003</v>
      </c>
      <c r="R26" s="7">
        <v>29.54477</v>
      </c>
      <c r="S26" s="7">
        <v>325</v>
      </c>
      <c r="T26" s="5">
        <v>306</v>
      </c>
      <c r="U26" s="4">
        <v>43462</v>
      </c>
      <c r="V26" s="5">
        <v>9999999999</v>
      </c>
      <c r="W26" s="6" t="s">
        <v>50</v>
      </c>
      <c r="X26" s="5" t="s">
        <v>49</v>
      </c>
      <c r="Y26" s="6" t="s">
        <v>48</v>
      </c>
      <c r="Z26" s="5" t="s">
        <v>47</v>
      </c>
      <c r="AA26" s="6" t="s">
        <v>46</v>
      </c>
      <c r="AB26" s="7">
        <f>Q26/100</f>
        <v>3.5454477000000004</v>
      </c>
      <c r="AD26" s="8"/>
      <c r="AF26" s="8"/>
      <c r="AG2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2019-01-14T13:47:34Z</dcterms:modified>
</cp:coreProperties>
</file>