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2018-19 H1\1st April 2018 to 30th Sep 2018 BR Jobcode Tender WBB For ICMYC\BR 198\"/>
    </mc:Choice>
  </mc:AlternateContent>
  <bookViews>
    <workbookView xWindow="0" yWindow="0" windowWidth="15360" windowHeight="9045"/>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 i="1" l="1"/>
  <c r="J2" i="1"/>
  <c r="L2" i="1"/>
  <c r="O2" i="1"/>
  <c r="H3" i="1"/>
  <c r="J3" i="1"/>
  <c r="L3" i="1"/>
  <c r="O3" i="1"/>
  <c r="H4" i="1"/>
  <c r="J4" i="1"/>
  <c r="L4" i="1"/>
  <c r="O4" i="1"/>
  <c r="H5" i="1"/>
  <c r="J5" i="1"/>
  <c r="L5" i="1"/>
  <c r="O5" i="1"/>
  <c r="H6" i="1"/>
  <c r="J6" i="1"/>
  <c r="L6" i="1"/>
  <c r="O6" i="1"/>
  <c r="H7" i="1"/>
  <c r="J7" i="1"/>
  <c r="L7" i="1"/>
  <c r="O7" i="1"/>
  <c r="H8" i="1"/>
  <c r="J8" i="1"/>
  <c r="L8" i="1"/>
  <c r="O8" i="1"/>
  <c r="H9" i="1"/>
  <c r="J9" i="1"/>
  <c r="L9" i="1"/>
  <c r="O9" i="1"/>
  <c r="H10" i="1"/>
  <c r="J10" i="1"/>
  <c r="L10" i="1"/>
  <c r="O10" i="1"/>
  <c r="H11" i="1"/>
  <c r="J11" i="1"/>
  <c r="L11" i="1"/>
  <c r="O11" i="1"/>
  <c r="H12" i="1"/>
  <c r="J12" i="1"/>
  <c r="L12" i="1"/>
  <c r="O12" i="1"/>
  <c r="H13" i="1"/>
  <c r="J13" i="1"/>
  <c r="L13" i="1"/>
  <c r="O13" i="1"/>
  <c r="H14" i="1"/>
  <c r="J14" i="1"/>
  <c r="L14" i="1"/>
  <c r="O14" i="1"/>
  <c r="H15" i="1"/>
  <c r="J15" i="1"/>
  <c r="L15" i="1"/>
  <c r="O15" i="1"/>
  <c r="H16" i="1"/>
  <c r="J16" i="1"/>
  <c r="L16" i="1"/>
  <c r="O16" i="1"/>
  <c r="H17" i="1"/>
  <c r="J17" i="1"/>
  <c r="L17" i="1"/>
  <c r="O17" i="1"/>
  <c r="H18" i="1"/>
  <c r="J18" i="1"/>
  <c r="L18" i="1"/>
  <c r="O18" i="1"/>
  <c r="H19" i="1"/>
  <c r="J19" i="1"/>
  <c r="L19" i="1"/>
  <c r="O19" i="1"/>
  <c r="H20" i="1"/>
  <c r="J20" i="1"/>
  <c r="L20" i="1"/>
  <c r="O20" i="1"/>
  <c r="H21" i="1"/>
  <c r="J21" i="1"/>
  <c r="L21" i="1"/>
  <c r="O21" i="1"/>
  <c r="H22" i="1"/>
  <c r="J22" i="1"/>
  <c r="L22" i="1"/>
  <c r="O22" i="1"/>
  <c r="H23" i="1"/>
  <c r="J23" i="1"/>
  <c r="L23" i="1"/>
  <c r="O23" i="1"/>
  <c r="AB23" i="1"/>
  <c r="H24" i="1"/>
  <c r="J24" i="1"/>
  <c r="L24" i="1"/>
  <c r="O24" i="1"/>
  <c r="AB24" i="1"/>
  <c r="H25" i="1"/>
  <c r="J25" i="1"/>
  <c r="L25" i="1"/>
  <c r="O25" i="1"/>
  <c r="AB25" i="1"/>
  <c r="H26" i="1"/>
  <c r="J26" i="1"/>
  <c r="L26" i="1"/>
  <c r="O26" i="1"/>
  <c r="AB26" i="1"/>
  <c r="H27" i="1"/>
  <c r="J27" i="1"/>
  <c r="L27" i="1"/>
  <c r="O27" i="1"/>
  <c r="AB27" i="1"/>
  <c r="H28" i="1"/>
  <c r="J28" i="1"/>
  <c r="L28" i="1"/>
  <c r="O28" i="1"/>
  <c r="AB28" i="1"/>
  <c r="H29" i="1"/>
  <c r="J29" i="1"/>
  <c r="L29" i="1"/>
  <c r="O29" i="1"/>
  <c r="AB29" i="1"/>
  <c r="H30" i="1"/>
  <c r="J30" i="1"/>
  <c r="L30" i="1"/>
  <c r="O30" i="1"/>
  <c r="AB30" i="1"/>
</calcChain>
</file>

<file path=xl/sharedStrings.xml><?xml version="1.0" encoding="utf-8"?>
<sst xmlns="http://schemas.openxmlformats.org/spreadsheetml/2006/main" count="289" uniqueCount="135">
  <si>
    <t>SL No</t>
  </si>
  <si>
    <t>Month</t>
  </si>
  <si>
    <t>Date</t>
  </si>
  <si>
    <t>Ward_No</t>
  </si>
  <si>
    <t>Ward_Name</t>
  </si>
  <si>
    <t>Job_Code</t>
  </si>
  <si>
    <t>Job_Description</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</si>
  <si>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</si>
  <si>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</si>
  <si>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</si>
  <si>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</si>
  <si>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</si>
  <si>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</si>
  <si>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</si>
  <si>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</si>
  <si>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</si>
  <si>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</si>
  <si>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</si>
  <si>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</si>
  <si>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</si>
  <si>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</si>
  <si>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</si>
  <si>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</si>
  <si>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</si>
  <si>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</si>
  <si>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</si>
  <si>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</si>
  <si>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</si>
  <si>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April</t>
  </si>
  <si>
    <t>ddo235</t>
  </si>
  <si>
    <t xml:space="preserve"> Assistant Executive Engineer Project-1 Yelahanka Zone</t>
  </si>
  <si>
    <t>ddo617</t>
  </si>
  <si>
    <t xml:space="preserve"> Executive Engineer Electrical Yelhanka Zone</t>
  </si>
  <si>
    <t>August</t>
  </si>
  <si>
    <t>P1771</t>
  </si>
  <si>
    <t>Zone Works - POW Works</t>
  </si>
  <si>
    <t>July</t>
  </si>
  <si>
    <t>P0300</t>
  </si>
  <si>
    <t>M and R to Street Lights - Replacement of Burnt Bulbs etc. (Package)</t>
  </si>
  <si>
    <t>June</t>
  </si>
  <si>
    <t>M.S.Venkatesh</t>
  </si>
  <si>
    <t>May</t>
  </si>
  <si>
    <t>September</t>
  </si>
  <si>
    <t>P1802</t>
  </si>
  <si>
    <t>Water Supply New Areas</t>
  </si>
  <si>
    <t>Technical Manager (West) KRIDL, Bangaluru</t>
  </si>
  <si>
    <t>P2415</t>
  </si>
  <si>
    <t>Reserve fund for TandF Committee</t>
  </si>
  <si>
    <t>B.B.Umesh, SMLP Asphalt</t>
  </si>
  <si>
    <t>Technical Manager (West) KRIDL , BBMP</t>
  </si>
  <si>
    <t>P3110</t>
  </si>
  <si>
    <t>14th Finance Commission Grant Works</t>
  </si>
  <si>
    <t>December</t>
  </si>
  <si>
    <t>Special Development works in 7 CMC and 1 TMC area in BBMP</t>
  </si>
  <si>
    <t>P3089</t>
  </si>
  <si>
    <t xml:space="preserve"> Assistant Executive Engineer Yelahanka New Town Yelhanka Zone</t>
  </si>
  <si>
    <t>ddo225</t>
  </si>
  <si>
    <t>Nagarothana Works</t>
  </si>
  <si>
    <t>P3106</t>
  </si>
  <si>
    <t>18per - Works (Bhagyajyothi, Sooru / Neeru Yojane and General) (54 Lakhs / New Wards)</t>
  </si>
  <si>
    <t>P1878</t>
  </si>
  <si>
    <t>Techncial Manager(West)</t>
  </si>
  <si>
    <t>Y.G.Manjunath</t>
  </si>
  <si>
    <t xml:space="preserve">N.Jagadish </t>
  </si>
  <si>
    <t>Works sanctioned by Hon Mayor</t>
  </si>
  <si>
    <t>P0190</t>
  </si>
  <si>
    <t>Udayashetty</t>
  </si>
  <si>
    <t>Engaging Tractors Labours and JCB for maintenance of roads and drains in ward no 04 Yelahanka New Town Sub Division</t>
  </si>
  <si>
    <t>004-16-000010</t>
  </si>
  <si>
    <t>Yelahanka Satellite Town</t>
  </si>
  <si>
    <t xml:space="preserve">Construction of compound wall and other additional works to Indira Canteen in ward no.4  </t>
  </si>
  <si>
    <t>004-18-000081</t>
  </si>
  <si>
    <t>Sri.H.V.Onkarappa</t>
  </si>
  <si>
    <t>Consultancy Services for Project Management Consultancy for the work of Providing structural roof covering (By space frames) over gallery to Hoysala play ground behind Yelahanka Newtown Bus stand</t>
  </si>
  <si>
    <t>004-16-000002</t>
  </si>
  <si>
    <t>M/s Rudraprasad Consultants(R.Karthik Rechan)</t>
  </si>
  <si>
    <t>Construction of Seating Gallery at Swami Vivekananda Park at Yelahanka Newtown</t>
  </si>
  <si>
    <t>004-16-000003</t>
  </si>
  <si>
    <t>Adinarayanareddy  pro Adi Electricals</t>
  </si>
  <si>
    <t>Maintenance of borewell and providing pipieline in ward no 04 of  Yelahaka Satellite Town Sub Division</t>
  </si>
  <si>
    <t>004-16-000013</t>
  </si>
  <si>
    <t xml:space="preserve">Sri.Lakshminarayan.V </t>
  </si>
  <si>
    <t>Providing Modren Dust Bin in Bangalore City in ward no 04</t>
  </si>
  <si>
    <t>004-17-000067</t>
  </si>
  <si>
    <t>Drilling of Borewells and providing pipeline of drinking water line of Yelahanka New town ward No 4</t>
  </si>
  <si>
    <t>004-18-000001</t>
  </si>
  <si>
    <t>Providing pothole filling at main and cross roads of  ward no 04</t>
  </si>
  <si>
    <t>004-17-000046</t>
  </si>
  <si>
    <t>N.Suresh</t>
  </si>
  <si>
    <t>Engagement of Gangman and Hiring of Tractor Tippers for cleaning and Maintenance of road side drains and other cleaning works in works in ward no 04</t>
  </si>
  <si>
    <t>004-17-000066</t>
  </si>
  <si>
    <t>Providing Children play equipment and Open Gym equipement in Yelahanka new town park at Judicaial Layout in Ward no 04</t>
  </si>
  <si>
    <t>004-17-000064</t>
  </si>
  <si>
    <t>Technical Manager (West)</t>
  </si>
  <si>
    <t>Providing Children play equipment and Open Gym equipement in Yelahanka new town park at B sector in Ward no 04</t>
  </si>
  <si>
    <t>004-17-000063</t>
  </si>
  <si>
    <t>Providing Children play equipment and Open Gym equipement in Yelahanka new town park at A sector in Ward no 04</t>
  </si>
  <si>
    <t>004-17-000062</t>
  </si>
  <si>
    <t>Tulasiram reddy</t>
  </si>
  <si>
    <t>Maintenance of Yelahanka Sattellite Town BBMP Sub Division office building in ward no 04</t>
  </si>
  <si>
    <t>004-17-000052</t>
  </si>
  <si>
    <t>Consultancy Services for preparation of detailed Survey, Designs, Drawings, Estimate, Bid Document, Bill of Quantities for the work of Widening of Major Sandeep Unnikrishnan Road from Doddaballapura Road to Yelahanka Bus stand road towards BWSSB Water tank side in ward No.04</t>
  </si>
  <si>
    <t>004-16-000001</t>
  </si>
  <si>
    <t>Kishorekumar.M</t>
  </si>
  <si>
    <t>Construction os Samudaya Bhavana Building in GKVK Layout of ward no 04</t>
  </si>
  <si>
    <t>004-15-000039</t>
  </si>
  <si>
    <t>G.T.Rajegowda</t>
  </si>
  <si>
    <t>Pradeepkumar S N Prof of M/s Ganga Enterprises</t>
  </si>
  <si>
    <t>Operation and maintenance of Street lights in Yelahanka Satellite Town Ward W No 4 Package Y 4</t>
  </si>
  <si>
    <t>004-16-000004</t>
  </si>
  <si>
    <t>Upgrading Street Lighting of Bangalore - Major Roads</t>
  </si>
  <si>
    <t>P1517</t>
  </si>
  <si>
    <t>M/s SREE HARI ELECTRICALS</t>
  </si>
  <si>
    <t>Providing Street Light fittings along with connected accessories like Automatic Timer, Control Wire, Poles, etc., in in Judicial L/o,allalsandra and surrounding areas in Ward No-4</t>
  </si>
  <si>
    <t>004-11-000055</t>
  </si>
  <si>
    <t>K.S.Chowdareddy</t>
  </si>
  <si>
    <t>Drilling of borewells and providing pipeline at Ambedkar Naagara Kanaka Nagara Allalsandra LBS Nagara and BBMP Sub Division office in ward no 04</t>
  </si>
  <si>
    <t>004-17-000056</t>
  </si>
  <si>
    <t>Sri.R.Subramani</t>
  </si>
  <si>
    <t>CONSTRUCTION OF CC ROADS AND DRAINS IN SANITARY CORE B SECTOR IN YELAHANKA NEW TOWN IN WARD NO 4</t>
  </si>
  <si>
    <t>004-18-000009</t>
  </si>
  <si>
    <t>Drilling of Borewell and providing Pipeline to Allalasandra L B S nagara and Kanakanagar in ward no 4</t>
  </si>
  <si>
    <t>004-17-000001</t>
  </si>
  <si>
    <t>Y.A.Dhanashekar</t>
  </si>
  <si>
    <t>Construction of compound wall and concrete roads in 3rd B main in Someshwaranagara in ward no 04</t>
  </si>
  <si>
    <t>004-15-000032</t>
  </si>
  <si>
    <t>Improvements of roads and drains at Mathru Layout and Someshwaranagara in ward no 04 Yelahanka New Town Sub Division</t>
  </si>
  <si>
    <t>004-16-000017</t>
  </si>
  <si>
    <t>Contribution to Community Benefits</t>
  </si>
  <si>
    <t>P2652</t>
  </si>
  <si>
    <t>Sri H. V Onkarappa</t>
  </si>
  <si>
    <t>CONSTRUCTION OF COMPOUND WALL AND OTHER DEVELOPMENT WORKS TO DR// B. R. AMBEDKAR BHAVAN IN WARD NO 4 AT YELAHANKA</t>
  </si>
  <si>
    <t>004-18-000010</t>
  </si>
  <si>
    <t>Providing Pot hole filling and patch repairs in ward no 04</t>
  </si>
  <si>
    <t>004-15-000031</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</si>
</sst>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15"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2" fontId="2" fillId="0" borderId="1" xfId="0" applyNumberFormat="1" applyFont="1" applyBorder="1" applyAlignment="1">
      <alignment horizontal="right" vertical="center"/>
    </xf>
    <xf numFmtId="0" fontId="2" fillId="0" borderId="0" xfId="0" applyFont="1"/>
    <xf numFmtId="0" fontId="2" fillId="0" borderId="0" xfId="0" applyFont="1" applyAlignment="1">
      <alignment horizontal="center"/>
    </xf>
    <xf numFmtId="0" fontId="2" fillId="0" borderId="0" xfId="0" applyFont="1" applyAlignment="1">
      <alignment horizontal="left"/>
    </xf>
    <xf numFmtId="0" fontId="2" fillId="0" borderId="0" xfId="0" applyFont="1" applyAlignment="1">
      <alignment horizontal="right"/>
    </xf>
    <xf numFmtId="1" fontId="2" fillId="0" borderId="1" xfId="0" applyNumberFormat="1" applyFont="1" applyBorder="1" applyAlignment="1">
      <alignment horizontal="left" vertical="center"/>
    </xf>
    <xf numFmtId="15" fontId="2" fillId="0" borderId="1" xfId="0" applyNumberFormat="1"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0"/>
  <sheetViews>
    <sheetView tabSelected="1" workbookViewId="0">
      <selection activeCell="A2" sqref="A2:XFD30"/>
    </sheetView>
  </sheetViews>
  <sheetFormatPr defaultRowHeight="12.75" x14ac:dyDescent="0.2"/>
  <cols>
    <col min="1" max="1" width="5.42578125" style="9" bestFit="1" customWidth="1"/>
    <col min="2" max="4" width="9.140625" style="9"/>
    <col min="5" max="8" width="9.140625" style="10"/>
    <col min="9" max="9" width="9.140625" style="9"/>
    <col min="10" max="10" width="9.140625" style="8"/>
    <col min="11" max="20" width="9.140625" style="9"/>
    <col min="21" max="23" width="9.140625" style="11"/>
    <col min="24" max="26" width="9.140625" style="9"/>
    <col min="27" max="27" width="9.140625" style="8"/>
    <col min="28" max="28" width="9.140625" style="9"/>
    <col min="29" max="29" width="9.140625" style="8"/>
    <col min="30" max="30" width="9.140625" style="9"/>
    <col min="31" max="31" width="9.140625" style="8"/>
    <col min="32" max="33" width="9.140625" style="9"/>
    <col min="34" max="16384" width="9.140625" style="8"/>
  </cols>
  <sheetData>
    <row r="1" spans="1:33" s="3" customFormat="1" ht="26.25" customHeight="1" x14ac:dyDescent="0.25">
      <c r="A1" s="1" t="s">
        <v>0</v>
      </c>
      <c r="B1" s="1" t="s">
        <v>1</v>
      </c>
      <c r="C1" s="1" t="s">
        <v>2</v>
      </c>
      <c r="D1" s="1" t="s">
        <v>3</v>
      </c>
      <c r="E1" s="1" t="s">
        <v>4</v>
      </c>
      <c r="F1" s="1" t="s">
        <v>5</v>
      </c>
      <c r="G1" s="1" t="s">
        <v>6</v>
      </c>
      <c r="H1" s="2" t="s">
        <v>7</v>
      </c>
      <c r="I1" s="2" t="s">
        <v>8</v>
      </c>
      <c r="J1" s="2" t="s">
        <v>9</v>
      </c>
      <c r="K1" s="2" t="s">
        <v>10</v>
      </c>
      <c r="L1" s="2" t="s">
        <v>11</v>
      </c>
      <c r="M1" s="2" t="s">
        <v>12</v>
      </c>
      <c r="N1" s="2" t="s">
        <v>13</v>
      </c>
      <c r="O1" s="1" t="s">
        <v>14</v>
      </c>
      <c r="P1" s="1" t="s">
        <v>15</v>
      </c>
      <c r="Q1" s="2" t="s">
        <v>16</v>
      </c>
      <c r="R1" s="2" t="s">
        <v>17</v>
      </c>
      <c r="S1" s="2" t="s">
        <v>18</v>
      </c>
      <c r="T1" s="2" t="s">
        <v>19</v>
      </c>
      <c r="U1" s="1" t="s">
        <v>20</v>
      </c>
      <c r="V1" s="2" t="s">
        <v>21</v>
      </c>
      <c r="W1" s="1" t="s">
        <v>22</v>
      </c>
      <c r="X1" s="1" t="s">
        <v>23</v>
      </c>
      <c r="Y1" s="1" t="s">
        <v>24</v>
      </c>
      <c r="Z1" s="2" t="s">
        <v>25</v>
      </c>
      <c r="AA1" s="1" t="s">
        <v>26</v>
      </c>
      <c r="AB1" s="2" t="s">
        <v>27</v>
      </c>
    </row>
    <row r="2" spans="1:33" x14ac:dyDescent="0.2">
      <c r="A2" s="12">
        <v>597</v>
      </c>
      <c r="B2" s="13" t="s">
        <v>28</v>
      </c>
      <c r="C2" s="13">
        <v>43214</v>
      </c>
      <c r="D2" s="5">
        <v>4</v>
      </c>
      <c r="E2" s="6" t="s">
        <v>69</v>
      </c>
      <c r="F2" s="5" t="s">
        <v>134</v>
      </c>
      <c r="G2" s="6" t="s">
        <v>133</v>
      </c>
      <c r="H2" s="5" t="str">
        <f>"000165"</f>
        <v>000165</v>
      </c>
      <c r="I2" s="4">
        <v>42207</v>
      </c>
      <c r="J2" s="5" t="str">
        <f>"000004"</f>
        <v>000004</v>
      </c>
      <c r="K2" s="4">
        <v>42464</v>
      </c>
      <c r="L2" s="5" t="str">
        <f>"000115"</f>
        <v>000115</v>
      </c>
      <c r="M2" s="4">
        <v>42551</v>
      </c>
      <c r="N2" s="5">
        <v>15</v>
      </c>
      <c r="O2" s="5" t="str">
        <f>"000577"</f>
        <v>000577</v>
      </c>
      <c r="P2" s="4">
        <v>43203</v>
      </c>
      <c r="Q2" s="7">
        <v>10.47518</v>
      </c>
      <c r="R2" s="7">
        <v>1.53423</v>
      </c>
      <c r="S2" s="7">
        <v>8.9409500000000008</v>
      </c>
      <c r="T2" s="5">
        <v>23</v>
      </c>
      <c r="U2" s="4">
        <v>43214</v>
      </c>
      <c r="V2" s="5">
        <v>9886155297</v>
      </c>
      <c r="W2" s="6" t="s">
        <v>40</v>
      </c>
      <c r="X2" s="5" t="s">
        <v>34</v>
      </c>
      <c r="Y2" s="6" t="s">
        <v>35</v>
      </c>
      <c r="Z2" s="5" t="s">
        <v>56</v>
      </c>
      <c r="AA2" s="6" t="s">
        <v>55</v>
      </c>
      <c r="AB2" s="7">
        <v>0.10475180000000001</v>
      </c>
      <c r="AD2" s="8"/>
      <c r="AF2" s="8"/>
      <c r="AG2" s="8"/>
    </row>
    <row r="3" spans="1:33" x14ac:dyDescent="0.2">
      <c r="A3" s="12">
        <v>684</v>
      </c>
      <c r="B3" s="13" t="s">
        <v>28</v>
      </c>
      <c r="C3" s="13">
        <v>43216</v>
      </c>
      <c r="D3" s="5">
        <v>4</v>
      </c>
      <c r="E3" s="6" t="s">
        <v>69</v>
      </c>
      <c r="F3" s="5" t="s">
        <v>132</v>
      </c>
      <c r="G3" s="6" t="s">
        <v>131</v>
      </c>
      <c r="H3" s="5" t="str">
        <f>"000039"</f>
        <v>000039</v>
      </c>
      <c r="I3" s="4">
        <v>43166</v>
      </c>
      <c r="J3" s="5" t="str">
        <f>"000064"</f>
        <v>000064</v>
      </c>
      <c r="K3" s="4">
        <v>43187</v>
      </c>
      <c r="L3" s="5" t="str">
        <f>"000073"</f>
        <v>000073</v>
      </c>
      <c r="M3" s="4">
        <v>43187</v>
      </c>
      <c r="N3" s="5">
        <v>18</v>
      </c>
      <c r="O3" s="5" t="str">
        <f>"000626"</f>
        <v>000626</v>
      </c>
      <c r="P3" s="4">
        <v>43214</v>
      </c>
      <c r="Q3" s="7">
        <v>24.3352</v>
      </c>
      <c r="R3" s="7">
        <v>0.82982999999999996</v>
      </c>
      <c r="S3" s="7">
        <v>23.505369999999999</v>
      </c>
      <c r="T3" s="5">
        <v>25</v>
      </c>
      <c r="U3" s="4">
        <v>43216</v>
      </c>
      <c r="V3" s="5">
        <v>9880682360</v>
      </c>
      <c r="W3" s="6" t="s">
        <v>130</v>
      </c>
      <c r="X3" s="5" t="s">
        <v>129</v>
      </c>
      <c r="Y3" s="6" t="s">
        <v>128</v>
      </c>
      <c r="Z3" s="5" t="s">
        <v>29</v>
      </c>
      <c r="AA3" s="6" t="s">
        <v>30</v>
      </c>
      <c r="AB3" s="7">
        <v>0.24335200000000001</v>
      </c>
      <c r="AD3" s="8"/>
      <c r="AF3" s="8"/>
      <c r="AG3" s="8"/>
    </row>
    <row r="4" spans="1:33" x14ac:dyDescent="0.2">
      <c r="A4" s="12">
        <v>1469</v>
      </c>
      <c r="B4" s="13" t="s">
        <v>41</v>
      </c>
      <c r="C4" s="13">
        <v>43251</v>
      </c>
      <c r="D4" s="5">
        <v>4</v>
      </c>
      <c r="E4" s="6" t="s">
        <v>69</v>
      </c>
      <c r="F4" s="5" t="s">
        <v>127</v>
      </c>
      <c r="G4" s="6" t="s">
        <v>126</v>
      </c>
      <c r="H4" s="5" t="str">
        <f>"000013"</f>
        <v>000013</v>
      </c>
      <c r="I4" s="4">
        <v>42580</v>
      </c>
      <c r="J4" s="5" t="str">
        <f>"000097"</f>
        <v>000097</v>
      </c>
      <c r="K4" s="4">
        <v>42613</v>
      </c>
      <c r="L4" s="5" t="str">
        <f>"000190"</f>
        <v>000190</v>
      </c>
      <c r="M4" s="4">
        <v>42613</v>
      </c>
      <c r="N4" s="5">
        <v>16</v>
      </c>
      <c r="O4" s="5" t="str">
        <f>"001695"</f>
        <v>001695</v>
      </c>
      <c r="P4" s="4">
        <v>43242</v>
      </c>
      <c r="Q4" s="7">
        <v>17.773630000000001</v>
      </c>
      <c r="R4" s="7">
        <v>2.4925600000000001</v>
      </c>
      <c r="S4" s="7">
        <v>15.28107</v>
      </c>
      <c r="T4" s="5">
        <v>67</v>
      </c>
      <c r="U4" s="4">
        <v>43251</v>
      </c>
      <c r="V4" s="5">
        <v>9342436833</v>
      </c>
      <c r="W4" s="6" t="s">
        <v>62</v>
      </c>
      <c r="X4" s="5" t="s">
        <v>34</v>
      </c>
      <c r="Y4" s="6" t="s">
        <v>35</v>
      </c>
      <c r="Z4" s="5" t="s">
        <v>56</v>
      </c>
      <c r="AA4" s="6" t="s">
        <v>55</v>
      </c>
      <c r="AB4" s="7">
        <v>0.17773630000000001</v>
      </c>
      <c r="AD4" s="8"/>
      <c r="AF4" s="8"/>
      <c r="AG4" s="8"/>
    </row>
    <row r="5" spans="1:33" x14ac:dyDescent="0.2">
      <c r="A5" s="12">
        <v>1603</v>
      </c>
      <c r="B5" s="13" t="s">
        <v>39</v>
      </c>
      <c r="C5" s="13">
        <v>43252</v>
      </c>
      <c r="D5" s="5">
        <v>4</v>
      </c>
      <c r="E5" s="6" t="s">
        <v>69</v>
      </c>
      <c r="F5" s="5" t="s">
        <v>125</v>
      </c>
      <c r="G5" s="6" t="s">
        <v>124</v>
      </c>
      <c r="H5" s="5" t="str">
        <f>"000048"</f>
        <v>000048</v>
      </c>
      <c r="I5" s="4">
        <v>42012</v>
      </c>
      <c r="J5" s="5" t="str">
        <f>"000149"</f>
        <v>000149</v>
      </c>
      <c r="K5" s="4">
        <v>42338</v>
      </c>
      <c r="L5" s="5" t="str">
        <f>"000265"</f>
        <v>000265</v>
      </c>
      <c r="M5" s="4">
        <v>42338</v>
      </c>
      <c r="N5" s="5">
        <v>15</v>
      </c>
      <c r="O5" s="5" t="str">
        <f>"002002"</f>
        <v>002002</v>
      </c>
      <c r="P5" s="4">
        <v>43246</v>
      </c>
      <c r="Q5" s="7">
        <v>14.58544</v>
      </c>
      <c r="R5" s="7">
        <v>1.8539000000000001</v>
      </c>
      <c r="S5" s="7">
        <v>12.731540000000001</v>
      </c>
      <c r="T5" s="5">
        <v>63</v>
      </c>
      <c r="U5" s="4">
        <v>43252</v>
      </c>
      <c r="V5" s="5">
        <v>9845538678</v>
      </c>
      <c r="W5" s="6" t="s">
        <v>123</v>
      </c>
      <c r="X5" s="5" t="s">
        <v>34</v>
      </c>
      <c r="Y5" s="6" t="s">
        <v>35</v>
      </c>
      <c r="Z5" s="5" t="s">
        <v>56</v>
      </c>
      <c r="AA5" s="6" t="s">
        <v>55</v>
      </c>
      <c r="AB5" s="7">
        <v>0.1458544</v>
      </c>
      <c r="AD5" s="8"/>
      <c r="AF5" s="8"/>
      <c r="AG5" s="8"/>
    </row>
    <row r="6" spans="1:33" x14ac:dyDescent="0.2">
      <c r="A6" s="12">
        <v>1604</v>
      </c>
      <c r="B6" s="13" t="s">
        <v>39</v>
      </c>
      <c r="C6" s="13">
        <v>43252</v>
      </c>
      <c r="D6" s="5">
        <v>4</v>
      </c>
      <c r="E6" s="6" t="s">
        <v>69</v>
      </c>
      <c r="F6" s="5" t="s">
        <v>122</v>
      </c>
      <c r="G6" s="6" t="s">
        <v>121</v>
      </c>
      <c r="H6" s="5" t="str">
        <f>"000091"</f>
        <v>000091</v>
      </c>
      <c r="I6" s="4">
        <v>42630</v>
      </c>
      <c r="J6" s="5" t="str">
        <f>"000024"</f>
        <v>000024</v>
      </c>
      <c r="K6" s="4">
        <v>42861</v>
      </c>
      <c r="L6" s="5" t="str">
        <f>"000026"</f>
        <v>000026</v>
      </c>
      <c r="M6" s="4">
        <v>42864</v>
      </c>
      <c r="N6" s="5">
        <v>17</v>
      </c>
      <c r="O6" s="5" t="str">
        <f>"001914"</f>
        <v>001914</v>
      </c>
      <c r="P6" s="4">
        <v>43246</v>
      </c>
      <c r="Q6" s="7">
        <v>24.572310000000002</v>
      </c>
      <c r="R6" s="7">
        <v>3.50969</v>
      </c>
      <c r="S6" s="7">
        <v>21.062619999999999</v>
      </c>
      <c r="T6" s="5">
        <v>64</v>
      </c>
      <c r="U6" s="4">
        <v>43252</v>
      </c>
      <c r="V6" s="5">
        <v>9035609668</v>
      </c>
      <c r="W6" s="6" t="s">
        <v>45</v>
      </c>
      <c r="X6" s="5" t="s">
        <v>65</v>
      </c>
      <c r="Y6" s="6" t="s">
        <v>64</v>
      </c>
      <c r="Z6" s="5" t="s">
        <v>56</v>
      </c>
      <c r="AA6" s="6" t="s">
        <v>55</v>
      </c>
      <c r="AB6" s="7">
        <v>0.24572310000000003</v>
      </c>
      <c r="AD6" s="8"/>
      <c r="AF6" s="8"/>
      <c r="AG6" s="8"/>
    </row>
    <row r="7" spans="1:33" x14ac:dyDescent="0.2">
      <c r="A7" s="12">
        <v>1710</v>
      </c>
      <c r="B7" s="13" t="s">
        <v>39</v>
      </c>
      <c r="C7" s="13">
        <v>43253</v>
      </c>
      <c r="D7" s="5">
        <v>4</v>
      </c>
      <c r="E7" s="6" t="s">
        <v>69</v>
      </c>
      <c r="F7" s="5" t="s">
        <v>120</v>
      </c>
      <c r="G7" s="6" t="s">
        <v>119</v>
      </c>
      <c r="H7" s="5" t="str">
        <f>"000029"</f>
        <v>000029</v>
      </c>
      <c r="I7" s="4">
        <v>43111</v>
      </c>
      <c r="J7" s="5" t="str">
        <f>"000012"</f>
        <v>000012</v>
      </c>
      <c r="K7" s="4">
        <v>43203</v>
      </c>
      <c r="L7" s="5" t="str">
        <f>"000012"</f>
        <v>000012</v>
      </c>
      <c r="M7" s="4">
        <v>43203</v>
      </c>
      <c r="N7" s="5">
        <v>18</v>
      </c>
      <c r="O7" s="5" t="str">
        <f>"001805"</f>
        <v>001805</v>
      </c>
      <c r="P7" s="4">
        <v>43244</v>
      </c>
      <c r="Q7" s="7">
        <v>26.138770000000001</v>
      </c>
      <c r="R7" s="7">
        <v>0.89134000000000002</v>
      </c>
      <c r="S7" s="7">
        <v>25.247430000000001</v>
      </c>
      <c r="T7" s="5">
        <v>68</v>
      </c>
      <c r="U7" s="4">
        <v>43253</v>
      </c>
      <c r="V7" s="5">
        <v>9845015885</v>
      </c>
      <c r="W7" s="6" t="s">
        <v>118</v>
      </c>
      <c r="X7" s="5" t="s">
        <v>60</v>
      </c>
      <c r="Y7" s="6" t="s">
        <v>59</v>
      </c>
      <c r="Z7" s="5" t="s">
        <v>29</v>
      </c>
      <c r="AA7" s="6" t="s">
        <v>30</v>
      </c>
      <c r="AB7" s="7">
        <v>0.2613877</v>
      </c>
      <c r="AD7" s="8"/>
      <c r="AF7" s="8"/>
      <c r="AG7" s="8"/>
    </row>
    <row r="8" spans="1:33" x14ac:dyDescent="0.2">
      <c r="A8" s="12">
        <v>2191</v>
      </c>
      <c r="B8" s="13" t="s">
        <v>39</v>
      </c>
      <c r="C8" s="13">
        <v>43269</v>
      </c>
      <c r="D8" s="5">
        <v>4</v>
      </c>
      <c r="E8" s="6" t="s">
        <v>69</v>
      </c>
      <c r="F8" s="5" t="s">
        <v>102</v>
      </c>
      <c r="G8" s="6" t="s">
        <v>101</v>
      </c>
      <c r="H8" s="5" t="str">
        <f>"000009"</f>
        <v>000009</v>
      </c>
      <c r="I8" s="4">
        <v>42355</v>
      </c>
      <c r="J8" s="5" t="str">
        <f>"000008"</f>
        <v>000008</v>
      </c>
      <c r="K8" s="4">
        <v>42543</v>
      </c>
      <c r="L8" s="5" t="str">
        <f>"000008"</f>
        <v>000008</v>
      </c>
      <c r="M8" s="4">
        <v>42548</v>
      </c>
      <c r="N8" s="5">
        <v>16</v>
      </c>
      <c r="O8" s="5" t="str">
        <f>"010078"</f>
        <v>010078</v>
      </c>
      <c r="P8" s="4">
        <v>43161</v>
      </c>
      <c r="Q8" s="7">
        <v>142.03584000000001</v>
      </c>
      <c r="R8" s="7">
        <v>11.29867</v>
      </c>
      <c r="S8" s="7">
        <v>130.73716999999999</v>
      </c>
      <c r="T8" s="5">
        <v>90</v>
      </c>
      <c r="U8" s="4">
        <v>43269</v>
      </c>
      <c r="V8" s="5">
        <v>9480345814</v>
      </c>
      <c r="W8" s="6" t="s">
        <v>66</v>
      </c>
      <c r="X8" s="5" t="s">
        <v>54</v>
      </c>
      <c r="Y8" s="6" t="s">
        <v>53</v>
      </c>
      <c r="Z8" s="5" t="s">
        <v>29</v>
      </c>
      <c r="AA8" s="6" t="s">
        <v>30</v>
      </c>
      <c r="AB8" s="7">
        <v>1.4203584</v>
      </c>
      <c r="AD8" s="8"/>
      <c r="AF8" s="8"/>
      <c r="AG8" s="8"/>
    </row>
    <row r="9" spans="1:33" x14ac:dyDescent="0.2">
      <c r="A9" s="12">
        <v>2192</v>
      </c>
      <c r="B9" s="13" t="s">
        <v>39</v>
      </c>
      <c r="C9" s="13">
        <v>43269</v>
      </c>
      <c r="D9" s="5">
        <v>4</v>
      </c>
      <c r="E9" s="6" t="s">
        <v>69</v>
      </c>
      <c r="F9" s="5" t="s">
        <v>77</v>
      </c>
      <c r="G9" s="6" t="s">
        <v>76</v>
      </c>
      <c r="H9" s="5" t="str">
        <f>"000005"</f>
        <v>000005</v>
      </c>
      <c r="I9" s="4">
        <v>42543</v>
      </c>
      <c r="J9" s="5" t="str">
        <f>"000024"</f>
        <v>000024</v>
      </c>
      <c r="K9" s="4">
        <v>42642</v>
      </c>
      <c r="L9" s="5" t="str">
        <f>"000024"</f>
        <v>000024</v>
      </c>
      <c r="M9" s="4">
        <v>42642</v>
      </c>
      <c r="N9" s="5">
        <v>16</v>
      </c>
      <c r="O9" s="5" t="str">
        <f>"002559"</f>
        <v>002559</v>
      </c>
      <c r="P9" s="4">
        <v>43265</v>
      </c>
      <c r="Q9" s="7">
        <v>42.886879999999998</v>
      </c>
      <c r="R9" s="7">
        <v>3.5603799999999999</v>
      </c>
      <c r="S9" s="7">
        <v>39.326500000000003</v>
      </c>
      <c r="T9" s="5">
        <v>90</v>
      </c>
      <c r="U9" s="4">
        <v>43269</v>
      </c>
      <c r="V9" s="5">
        <v>9448702750</v>
      </c>
      <c r="W9" s="6" t="s">
        <v>106</v>
      </c>
      <c r="X9" s="5" t="s">
        <v>54</v>
      </c>
      <c r="Y9" s="6" t="s">
        <v>53</v>
      </c>
      <c r="Z9" s="5" t="s">
        <v>29</v>
      </c>
      <c r="AA9" s="6" t="s">
        <v>30</v>
      </c>
      <c r="AB9" s="7">
        <v>0.42886879999999999</v>
      </c>
      <c r="AD9" s="8"/>
      <c r="AF9" s="8"/>
      <c r="AG9" s="8"/>
    </row>
    <row r="10" spans="1:33" x14ac:dyDescent="0.2">
      <c r="A10" s="12">
        <v>2435</v>
      </c>
      <c r="B10" s="13" t="s">
        <v>39</v>
      </c>
      <c r="C10" s="13">
        <v>43272</v>
      </c>
      <c r="D10" s="5">
        <v>4</v>
      </c>
      <c r="E10" s="6" t="s">
        <v>69</v>
      </c>
      <c r="F10" s="5" t="s">
        <v>117</v>
      </c>
      <c r="G10" s="6" t="s">
        <v>116</v>
      </c>
      <c r="H10" s="5" t="str">
        <f>"000061"</f>
        <v>000061</v>
      </c>
      <c r="I10" s="4">
        <v>42889</v>
      </c>
      <c r="J10" s="5" t="str">
        <f>"000053"</f>
        <v>000053</v>
      </c>
      <c r="K10" s="4">
        <v>42916</v>
      </c>
      <c r="L10" s="5" t="str">
        <f>"000107"</f>
        <v>000107</v>
      </c>
      <c r="M10" s="4">
        <v>42916</v>
      </c>
      <c r="N10" s="5">
        <v>17</v>
      </c>
      <c r="O10" s="5" t="str">
        <f>"002673"</f>
        <v>002673</v>
      </c>
      <c r="P10" s="4">
        <v>43270</v>
      </c>
      <c r="Q10" s="7">
        <v>35.462449999999997</v>
      </c>
      <c r="R10" s="7">
        <v>2.1632199999999999</v>
      </c>
      <c r="S10" s="7">
        <v>33.299230000000001</v>
      </c>
      <c r="T10" s="5">
        <v>98</v>
      </c>
      <c r="U10" s="4">
        <v>43272</v>
      </c>
      <c r="V10" s="5">
        <v>9901855542</v>
      </c>
      <c r="W10" s="6" t="s">
        <v>115</v>
      </c>
      <c r="X10" s="5" t="s">
        <v>43</v>
      </c>
      <c r="Y10" s="6" t="s">
        <v>44</v>
      </c>
      <c r="Z10" s="5" t="s">
        <v>56</v>
      </c>
      <c r="AA10" s="6" t="s">
        <v>55</v>
      </c>
      <c r="AB10" s="7">
        <v>0.35462449999999995</v>
      </c>
      <c r="AD10" s="8"/>
      <c r="AF10" s="8"/>
      <c r="AG10" s="8"/>
    </row>
    <row r="11" spans="1:33" x14ac:dyDescent="0.2">
      <c r="A11" s="12">
        <v>2771</v>
      </c>
      <c r="B11" s="13" t="s">
        <v>36</v>
      </c>
      <c r="C11" s="13">
        <v>43283</v>
      </c>
      <c r="D11" s="5">
        <v>4</v>
      </c>
      <c r="E11" s="6" t="s">
        <v>69</v>
      </c>
      <c r="F11" s="5" t="s">
        <v>114</v>
      </c>
      <c r="G11" s="6" t="s">
        <v>113</v>
      </c>
      <c r="H11" s="5" t="str">
        <f>"000044"</f>
        <v>000044</v>
      </c>
      <c r="I11" s="4">
        <v>40735</v>
      </c>
      <c r="J11" s="5" t="str">
        <f>"000127"</f>
        <v>000127</v>
      </c>
      <c r="K11" s="4">
        <v>42698</v>
      </c>
      <c r="L11" s="5" t="str">
        <f>"000122"</f>
        <v>000122</v>
      </c>
      <c r="M11" s="4">
        <v>42699</v>
      </c>
      <c r="N11" s="5">
        <v>11</v>
      </c>
      <c r="O11" s="5" t="str">
        <f>"003130"</f>
        <v>003130</v>
      </c>
      <c r="P11" s="4">
        <v>43280</v>
      </c>
      <c r="Q11" s="7">
        <v>3.83528</v>
      </c>
      <c r="R11" s="7">
        <v>0.52371000000000001</v>
      </c>
      <c r="S11" s="7">
        <v>3.3115700000000001</v>
      </c>
      <c r="T11" s="5">
        <v>106</v>
      </c>
      <c r="U11" s="4">
        <v>43283</v>
      </c>
      <c r="V11" s="5">
        <v>9900268660</v>
      </c>
      <c r="W11" s="6" t="s">
        <v>112</v>
      </c>
      <c r="X11" s="5" t="s">
        <v>111</v>
      </c>
      <c r="Y11" s="6" t="s">
        <v>110</v>
      </c>
      <c r="Z11" s="5" t="s">
        <v>31</v>
      </c>
      <c r="AA11" s="6" t="s">
        <v>32</v>
      </c>
      <c r="AB11" s="7">
        <v>3.8352799999999999E-2</v>
      </c>
      <c r="AD11" s="8"/>
      <c r="AF11" s="8"/>
      <c r="AG11" s="8"/>
    </row>
    <row r="12" spans="1:33" x14ac:dyDescent="0.2">
      <c r="A12" s="12">
        <v>3389</v>
      </c>
      <c r="B12" s="13" t="s">
        <v>36</v>
      </c>
      <c r="C12" s="13">
        <v>43299</v>
      </c>
      <c r="D12" s="5">
        <v>4</v>
      </c>
      <c r="E12" s="6" t="s">
        <v>69</v>
      </c>
      <c r="F12" s="5" t="s">
        <v>109</v>
      </c>
      <c r="G12" s="6" t="s">
        <v>108</v>
      </c>
      <c r="H12" s="5" t="str">
        <f>"000025"</f>
        <v>000025</v>
      </c>
      <c r="I12" s="4">
        <v>42716</v>
      </c>
      <c r="J12" s="5" t="str">
        <f>"000037"</f>
        <v>000037</v>
      </c>
      <c r="K12" s="4">
        <v>43124</v>
      </c>
      <c r="L12" s="5" t="str">
        <f>"000037"</f>
        <v>000037</v>
      </c>
      <c r="M12" s="4">
        <v>43124</v>
      </c>
      <c r="N12" s="5">
        <v>16</v>
      </c>
      <c r="O12" s="5" t="str">
        <f>"003879"</f>
        <v>003879</v>
      </c>
      <c r="P12" s="4">
        <v>43297</v>
      </c>
      <c r="Q12" s="7">
        <v>4.8279899999999998</v>
      </c>
      <c r="R12" s="7">
        <v>0.35450999999999999</v>
      </c>
      <c r="S12" s="7">
        <v>4.4734800000000003</v>
      </c>
      <c r="T12" s="5">
        <v>127</v>
      </c>
      <c r="U12" s="4">
        <v>43299</v>
      </c>
      <c r="V12" s="5">
        <v>9620096296</v>
      </c>
      <c r="W12" s="6" t="s">
        <v>107</v>
      </c>
      <c r="X12" s="5" t="s">
        <v>37</v>
      </c>
      <c r="Y12" s="6" t="s">
        <v>38</v>
      </c>
      <c r="Z12" s="5" t="s">
        <v>31</v>
      </c>
      <c r="AA12" s="6" t="s">
        <v>32</v>
      </c>
      <c r="AB12" s="7">
        <v>4.8279900000000001E-2</v>
      </c>
      <c r="AD12" s="8"/>
      <c r="AF12" s="8"/>
      <c r="AG12" s="8"/>
    </row>
    <row r="13" spans="1:33" x14ac:dyDescent="0.2">
      <c r="A13" s="12">
        <v>3390</v>
      </c>
      <c r="B13" s="13" t="s">
        <v>36</v>
      </c>
      <c r="C13" s="13">
        <v>43299</v>
      </c>
      <c r="D13" s="5">
        <v>4</v>
      </c>
      <c r="E13" s="6" t="s">
        <v>69</v>
      </c>
      <c r="F13" s="5" t="s">
        <v>109</v>
      </c>
      <c r="G13" s="6" t="s">
        <v>108</v>
      </c>
      <c r="H13" s="5" t="str">
        <f>"000025"</f>
        <v>000025</v>
      </c>
      <c r="I13" s="4">
        <v>42716</v>
      </c>
      <c r="J13" s="5" t="str">
        <f>"000037"</f>
        <v>000037</v>
      </c>
      <c r="K13" s="4">
        <v>43124</v>
      </c>
      <c r="L13" s="5" t="str">
        <f>"000037"</f>
        <v>000037</v>
      </c>
      <c r="M13" s="4">
        <v>43124</v>
      </c>
      <c r="N13" s="5">
        <v>16</v>
      </c>
      <c r="O13" s="5" t="str">
        <f>"003879"</f>
        <v>003879</v>
      </c>
      <c r="P13" s="4">
        <v>43297</v>
      </c>
      <c r="Q13" s="7">
        <v>6.7418800000000001</v>
      </c>
      <c r="R13" s="7">
        <v>0.47126000000000001</v>
      </c>
      <c r="S13" s="7">
        <v>6.2706200000000001</v>
      </c>
      <c r="T13" s="5">
        <v>127</v>
      </c>
      <c r="U13" s="4">
        <v>43299</v>
      </c>
      <c r="V13" s="5">
        <v>9620096296</v>
      </c>
      <c r="W13" s="6" t="s">
        <v>107</v>
      </c>
      <c r="X13" s="5" t="s">
        <v>37</v>
      </c>
      <c r="Y13" s="6" t="s">
        <v>38</v>
      </c>
      <c r="Z13" s="5" t="s">
        <v>31</v>
      </c>
      <c r="AA13" s="6" t="s">
        <v>32</v>
      </c>
      <c r="AB13" s="7">
        <v>6.7418800000000001E-2</v>
      </c>
      <c r="AD13" s="8"/>
      <c r="AF13" s="8"/>
      <c r="AG13" s="8"/>
    </row>
    <row r="14" spans="1:33" x14ac:dyDescent="0.2">
      <c r="A14" s="12">
        <v>4246</v>
      </c>
      <c r="B14" s="13" t="s">
        <v>33</v>
      </c>
      <c r="C14" s="13">
        <v>43315</v>
      </c>
      <c r="D14" s="5">
        <v>4</v>
      </c>
      <c r="E14" s="6" t="s">
        <v>69</v>
      </c>
      <c r="F14" s="5" t="s">
        <v>77</v>
      </c>
      <c r="G14" s="6" t="s">
        <v>76</v>
      </c>
      <c r="H14" s="5" t="str">
        <f>"000005"</f>
        <v>000005</v>
      </c>
      <c r="I14" s="4">
        <v>42543</v>
      </c>
      <c r="J14" s="5" t="str">
        <f>"000032"</f>
        <v>000032</v>
      </c>
      <c r="K14" s="4">
        <v>42753</v>
      </c>
      <c r="L14" s="5" t="str">
        <f>"000032"</f>
        <v>000032</v>
      </c>
      <c r="M14" s="4">
        <v>42753</v>
      </c>
      <c r="N14" s="5">
        <v>16</v>
      </c>
      <c r="O14" s="5" t="str">
        <f>"004504"</f>
        <v>004504</v>
      </c>
      <c r="P14" s="4">
        <v>43308</v>
      </c>
      <c r="Q14" s="7">
        <v>11.281779999999999</v>
      </c>
      <c r="R14" s="7">
        <v>0.68818999999999997</v>
      </c>
      <c r="S14" s="7">
        <v>10.593590000000001</v>
      </c>
      <c r="T14" s="5">
        <v>152</v>
      </c>
      <c r="U14" s="4">
        <v>43315</v>
      </c>
      <c r="V14" s="5">
        <v>9448702750</v>
      </c>
      <c r="W14" s="6" t="s">
        <v>106</v>
      </c>
      <c r="X14" s="5" t="s">
        <v>54</v>
      </c>
      <c r="Y14" s="6" t="s">
        <v>53</v>
      </c>
      <c r="Z14" s="5" t="s">
        <v>29</v>
      </c>
      <c r="AA14" s="6" t="s">
        <v>30</v>
      </c>
      <c r="AB14" s="7">
        <v>0.1128178</v>
      </c>
      <c r="AD14" s="8"/>
      <c r="AF14" s="8"/>
      <c r="AG14" s="8"/>
    </row>
    <row r="15" spans="1:33" x14ac:dyDescent="0.2">
      <c r="A15" s="12">
        <v>4354</v>
      </c>
      <c r="B15" s="13" t="s">
        <v>33</v>
      </c>
      <c r="C15" s="13">
        <v>43318</v>
      </c>
      <c r="D15" s="5">
        <v>4</v>
      </c>
      <c r="E15" s="6" t="s">
        <v>69</v>
      </c>
      <c r="F15" s="5" t="s">
        <v>105</v>
      </c>
      <c r="G15" s="6" t="s">
        <v>104</v>
      </c>
      <c r="H15" s="5" t="str">
        <f>"000177"</f>
        <v>000177</v>
      </c>
      <c r="I15" s="4">
        <v>42385</v>
      </c>
      <c r="J15" s="5" t="str">
        <f>"000067"</f>
        <v>000067</v>
      </c>
      <c r="K15" s="4">
        <v>42551</v>
      </c>
      <c r="L15" s="5" t="str">
        <f>"000125"</f>
        <v>000125</v>
      </c>
      <c r="M15" s="4">
        <v>42551</v>
      </c>
      <c r="N15" s="5">
        <v>15</v>
      </c>
      <c r="O15" s="5" t="str">
        <f>"008581"</f>
        <v>008581</v>
      </c>
      <c r="P15" s="4">
        <v>43088</v>
      </c>
      <c r="Q15" s="7">
        <v>2.9942700000000002</v>
      </c>
      <c r="R15" s="7">
        <v>0.36316999999999999</v>
      </c>
      <c r="S15" s="7">
        <v>2.6311</v>
      </c>
      <c r="T15" s="5">
        <v>159</v>
      </c>
      <c r="U15" s="4">
        <v>43318</v>
      </c>
      <c r="V15" s="5">
        <v>9880448650</v>
      </c>
      <c r="W15" s="6" t="s">
        <v>103</v>
      </c>
      <c r="X15" s="5" t="s">
        <v>65</v>
      </c>
      <c r="Y15" s="6" t="s">
        <v>64</v>
      </c>
      <c r="Z15" s="5" t="s">
        <v>56</v>
      </c>
      <c r="AA15" s="6" t="s">
        <v>55</v>
      </c>
      <c r="AB15" s="7">
        <v>2.9942700000000003E-2</v>
      </c>
      <c r="AD15" s="8"/>
      <c r="AF15" s="8"/>
      <c r="AG15" s="8"/>
    </row>
    <row r="16" spans="1:33" x14ac:dyDescent="0.2">
      <c r="A16" s="12">
        <v>4711</v>
      </c>
      <c r="B16" s="13" t="s">
        <v>33</v>
      </c>
      <c r="C16" s="13">
        <v>43326</v>
      </c>
      <c r="D16" s="5">
        <v>4</v>
      </c>
      <c r="E16" s="6" t="s">
        <v>69</v>
      </c>
      <c r="F16" s="5" t="s">
        <v>102</v>
      </c>
      <c r="G16" s="6" t="s">
        <v>101</v>
      </c>
      <c r="H16" s="5" t="str">
        <f>"000009"</f>
        <v>000009</v>
      </c>
      <c r="I16" s="4">
        <v>42355</v>
      </c>
      <c r="J16" s="5" t="str">
        <f>"000008"</f>
        <v>000008</v>
      </c>
      <c r="K16" s="4">
        <v>42543</v>
      </c>
      <c r="L16" s="5" t="str">
        <f>"000008"</f>
        <v>000008</v>
      </c>
      <c r="M16" s="4">
        <v>42548</v>
      </c>
      <c r="N16" s="5">
        <v>16</v>
      </c>
      <c r="O16" s="5" t="str">
        <f>"010078"</f>
        <v>010078</v>
      </c>
      <c r="P16" s="4">
        <v>43161</v>
      </c>
      <c r="Q16" s="7">
        <v>54.126570000000001</v>
      </c>
      <c r="R16" s="7">
        <v>3.9354100000000001</v>
      </c>
      <c r="S16" s="7">
        <v>50.191160000000004</v>
      </c>
      <c r="T16" s="5">
        <v>170</v>
      </c>
      <c r="U16" s="4">
        <v>43326</v>
      </c>
      <c r="V16" s="5">
        <v>9480345814</v>
      </c>
      <c r="W16" s="6" t="s">
        <v>66</v>
      </c>
      <c r="X16" s="5" t="s">
        <v>54</v>
      </c>
      <c r="Y16" s="6" t="s">
        <v>53</v>
      </c>
      <c r="Z16" s="5" t="s">
        <v>29</v>
      </c>
      <c r="AA16" s="6" t="s">
        <v>30</v>
      </c>
      <c r="AB16" s="7">
        <v>0.54126569999999996</v>
      </c>
      <c r="AD16" s="8"/>
      <c r="AF16" s="8"/>
      <c r="AG16" s="8"/>
    </row>
    <row r="17" spans="1:33" x14ac:dyDescent="0.2">
      <c r="A17" s="12">
        <v>4712</v>
      </c>
      <c r="B17" s="13" t="s">
        <v>33</v>
      </c>
      <c r="C17" s="13">
        <v>43326</v>
      </c>
      <c r="D17" s="5">
        <v>4</v>
      </c>
      <c r="E17" s="6" t="s">
        <v>69</v>
      </c>
      <c r="F17" s="5" t="s">
        <v>74</v>
      </c>
      <c r="G17" s="6" t="s">
        <v>73</v>
      </c>
      <c r="H17" s="5" t="str">
        <f>"000036"</f>
        <v>000036</v>
      </c>
      <c r="I17" s="4">
        <v>42786</v>
      </c>
      <c r="J17" s="5" t="str">
        <f>"000050"</f>
        <v>000050</v>
      </c>
      <c r="K17" s="4">
        <v>43274</v>
      </c>
      <c r="L17" s="5" t="str">
        <f>"000050"</f>
        <v>000050</v>
      </c>
      <c r="M17" s="4">
        <v>43274</v>
      </c>
      <c r="N17" s="5">
        <v>16</v>
      </c>
      <c r="O17" s="5" t="str">
        <f>""</f>
        <v/>
      </c>
      <c r="P17" s="4"/>
      <c r="Q17" s="7">
        <v>36.592129999999997</v>
      </c>
      <c r="R17" s="7">
        <v>2.2321300000000002</v>
      </c>
      <c r="S17" s="7">
        <v>34.36</v>
      </c>
      <c r="T17" s="5">
        <v>170</v>
      </c>
      <c r="U17" s="4">
        <v>43326</v>
      </c>
      <c r="V17" s="5">
        <v>9880682360</v>
      </c>
      <c r="W17" s="6" t="s">
        <v>72</v>
      </c>
      <c r="X17" s="5" t="s">
        <v>54</v>
      </c>
      <c r="Y17" s="6" t="s">
        <v>53</v>
      </c>
      <c r="Z17" s="5" t="s">
        <v>29</v>
      </c>
      <c r="AA17" s="6" t="s">
        <v>30</v>
      </c>
      <c r="AB17" s="7">
        <v>0.36592129999999995</v>
      </c>
      <c r="AD17" s="8"/>
      <c r="AF17" s="8"/>
      <c r="AG17" s="8"/>
    </row>
    <row r="18" spans="1:33" x14ac:dyDescent="0.2">
      <c r="A18" s="12">
        <v>4713</v>
      </c>
      <c r="B18" s="13" t="s">
        <v>33</v>
      </c>
      <c r="C18" s="13">
        <v>43326</v>
      </c>
      <c r="D18" s="5">
        <v>4</v>
      </c>
      <c r="E18" s="6" t="s">
        <v>69</v>
      </c>
      <c r="F18" s="5" t="s">
        <v>100</v>
      </c>
      <c r="G18" s="6" t="s">
        <v>99</v>
      </c>
      <c r="H18" s="5" t="str">
        <f>"000060"</f>
        <v>000060</v>
      </c>
      <c r="I18" s="4">
        <v>42889</v>
      </c>
      <c r="J18" s="5" t="str">
        <f>"000054"</f>
        <v>000054</v>
      </c>
      <c r="K18" s="4">
        <v>42916</v>
      </c>
      <c r="L18" s="5" t="str">
        <f>"000112"</f>
        <v>000112</v>
      </c>
      <c r="M18" s="4">
        <v>42916</v>
      </c>
      <c r="N18" s="5">
        <v>17</v>
      </c>
      <c r="O18" s="5" t="str">
        <f>"005082"</f>
        <v>005082</v>
      </c>
      <c r="P18" s="4">
        <v>43322</v>
      </c>
      <c r="Q18" s="7">
        <v>7.4744999999999999</v>
      </c>
      <c r="R18" s="7">
        <v>0.42564999999999997</v>
      </c>
      <c r="S18" s="7">
        <v>7.0488499999999998</v>
      </c>
      <c r="T18" s="5">
        <v>171</v>
      </c>
      <c r="U18" s="4">
        <v>43326</v>
      </c>
      <c r="V18" s="5">
        <v>9880504095</v>
      </c>
      <c r="W18" s="6" t="s">
        <v>98</v>
      </c>
      <c r="X18" s="5" t="s">
        <v>34</v>
      </c>
      <c r="Y18" s="6" t="s">
        <v>35</v>
      </c>
      <c r="Z18" s="5" t="s">
        <v>56</v>
      </c>
      <c r="AA18" s="6" t="s">
        <v>55</v>
      </c>
      <c r="AB18" s="7">
        <v>7.4745000000000006E-2</v>
      </c>
      <c r="AD18" s="8"/>
      <c r="AF18" s="8"/>
      <c r="AG18" s="8"/>
    </row>
    <row r="19" spans="1:33" x14ac:dyDescent="0.2">
      <c r="A19" s="12">
        <v>4714</v>
      </c>
      <c r="B19" s="13" t="s">
        <v>33</v>
      </c>
      <c r="C19" s="13">
        <v>43326</v>
      </c>
      <c r="D19" s="5">
        <v>4</v>
      </c>
      <c r="E19" s="6" t="s">
        <v>69</v>
      </c>
      <c r="F19" s="5" t="s">
        <v>97</v>
      </c>
      <c r="G19" s="6" t="s">
        <v>96</v>
      </c>
      <c r="H19" s="5" t="str">
        <f>"000006"</f>
        <v>000006</v>
      </c>
      <c r="I19" s="4">
        <v>42832</v>
      </c>
      <c r="J19" s="5" t="str">
        <f>"000026"</f>
        <v>000026</v>
      </c>
      <c r="K19" s="4">
        <v>42916</v>
      </c>
      <c r="L19" s="5" t="str">
        <f>"000026"</f>
        <v>000026</v>
      </c>
      <c r="M19" s="4">
        <v>42916</v>
      </c>
      <c r="N19" s="5">
        <v>17</v>
      </c>
      <c r="O19" s="5" t="str">
        <f>"005134"</f>
        <v>005134</v>
      </c>
      <c r="P19" s="4">
        <v>43325</v>
      </c>
      <c r="Q19" s="7">
        <v>49.943519999999999</v>
      </c>
      <c r="R19" s="7">
        <v>6.1457499999999996</v>
      </c>
      <c r="S19" s="7">
        <v>43.79777</v>
      </c>
      <c r="T19" s="5">
        <v>172</v>
      </c>
      <c r="U19" s="4">
        <v>43326</v>
      </c>
      <c r="V19" s="5">
        <v>9900333496</v>
      </c>
      <c r="W19" s="6" t="s">
        <v>61</v>
      </c>
      <c r="X19" s="5" t="s">
        <v>46</v>
      </c>
      <c r="Y19" s="6" t="s">
        <v>47</v>
      </c>
      <c r="Z19" s="5" t="s">
        <v>29</v>
      </c>
      <c r="AA19" s="6" t="s">
        <v>30</v>
      </c>
      <c r="AB19" s="7">
        <v>0.49943519999999997</v>
      </c>
      <c r="AD19" s="8"/>
      <c r="AF19" s="8"/>
      <c r="AG19" s="8"/>
    </row>
    <row r="20" spans="1:33" x14ac:dyDescent="0.2">
      <c r="A20" s="12">
        <v>4715</v>
      </c>
      <c r="B20" s="13" t="s">
        <v>33</v>
      </c>
      <c r="C20" s="13">
        <v>43326</v>
      </c>
      <c r="D20" s="5">
        <v>4</v>
      </c>
      <c r="E20" s="6" t="s">
        <v>69</v>
      </c>
      <c r="F20" s="5" t="s">
        <v>95</v>
      </c>
      <c r="G20" s="6" t="s">
        <v>94</v>
      </c>
      <c r="H20" s="5" t="str">
        <f>"000007"</f>
        <v>000007</v>
      </c>
      <c r="I20" s="4">
        <v>42832</v>
      </c>
      <c r="J20" s="5" t="str">
        <f>"000027"</f>
        <v>000027</v>
      </c>
      <c r="K20" s="4">
        <v>42916</v>
      </c>
      <c r="L20" s="5" t="str">
        <f>"000027"</f>
        <v>000027</v>
      </c>
      <c r="M20" s="4">
        <v>42916</v>
      </c>
      <c r="N20" s="5">
        <v>17</v>
      </c>
      <c r="O20" s="5" t="str">
        <f>"005135"</f>
        <v>005135</v>
      </c>
      <c r="P20" s="4">
        <v>43325</v>
      </c>
      <c r="Q20" s="7">
        <v>49.96463</v>
      </c>
      <c r="R20" s="7">
        <v>6.1585799999999997</v>
      </c>
      <c r="S20" s="7">
        <v>43.806049999999999</v>
      </c>
      <c r="T20" s="5">
        <v>172</v>
      </c>
      <c r="U20" s="4">
        <v>43326</v>
      </c>
      <c r="V20" s="5">
        <v>9900333496</v>
      </c>
      <c r="W20" s="6" t="s">
        <v>93</v>
      </c>
      <c r="X20" s="5" t="s">
        <v>46</v>
      </c>
      <c r="Y20" s="6" t="s">
        <v>47</v>
      </c>
      <c r="Z20" s="5" t="s">
        <v>29</v>
      </c>
      <c r="AA20" s="6" t="s">
        <v>30</v>
      </c>
      <c r="AB20" s="7">
        <v>0.49964629999999999</v>
      </c>
      <c r="AD20" s="8"/>
      <c r="AF20" s="8"/>
      <c r="AG20" s="8"/>
    </row>
    <row r="21" spans="1:33" x14ac:dyDescent="0.2">
      <c r="A21" s="12">
        <v>4716</v>
      </c>
      <c r="B21" s="13" t="s">
        <v>33</v>
      </c>
      <c r="C21" s="13">
        <v>43326</v>
      </c>
      <c r="D21" s="5">
        <v>4</v>
      </c>
      <c r="E21" s="6" t="s">
        <v>69</v>
      </c>
      <c r="F21" s="5" t="s">
        <v>92</v>
      </c>
      <c r="G21" s="6" t="s">
        <v>91</v>
      </c>
      <c r="H21" s="5" t="str">
        <f>"000008"</f>
        <v>000008</v>
      </c>
      <c r="I21" s="4">
        <v>42832</v>
      </c>
      <c r="J21" s="5" t="str">
        <f>"000030"</f>
        <v>000030</v>
      </c>
      <c r="K21" s="4">
        <v>42916</v>
      </c>
      <c r="L21" s="5" t="str">
        <f>"000030"</f>
        <v>000030</v>
      </c>
      <c r="M21" s="4">
        <v>42916</v>
      </c>
      <c r="N21" s="5">
        <v>17</v>
      </c>
      <c r="O21" s="5" t="str">
        <f>"005136"</f>
        <v>005136</v>
      </c>
      <c r="P21" s="4">
        <v>43325</v>
      </c>
      <c r="Q21" s="7">
        <v>49.707070000000002</v>
      </c>
      <c r="R21" s="7">
        <v>3.64053</v>
      </c>
      <c r="S21" s="7">
        <v>46.066540000000003</v>
      </c>
      <c r="T21" s="5">
        <v>172</v>
      </c>
      <c r="U21" s="4">
        <v>43326</v>
      </c>
      <c r="V21" s="5">
        <v>9900333496</v>
      </c>
      <c r="W21" s="6" t="s">
        <v>61</v>
      </c>
      <c r="X21" s="5" t="s">
        <v>46</v>
      </c>
      <c r="Y21" s="6" t="s">
        <v>47</v>
      </c>
      <c r="Z21" s="5" t="s">
        <v>29</v>
      </c>
      <c r="AA21" s="6" t="s">
        <v>30</v>
      </c>
      <c r="AB21" s="7">
        <v>0.49707070000000003</v>
      </c>
      <c r="AD21" s="8"/>
      <c r="AF21" s="8"/>
      <c r="AG21" s="8"/>
    </row>
    <row r="22" spans="1:33" x14ac:dyDescent="0.2">
      <c r="A22" s="12">
        <v>4935</v>
      </c>
      <c r="B22" s="13" t="s">
        <v>33</v>
      </c>
      <c r="C22" s="13">
        <v>43330</v>
      </c>
      <c r="D22" s="5">
        <v>4</v>
      </c>
      <c r="E22" s="6" t="s">
        <v>69</v>
      </c>
      <c r="F22" s="5" t="s">
        <v>90</v>
      </c>
      <c r="G22" s="6" t="s">
        <v>89</v>
      </c>
      <c r="H22" s="5" t="str">
        <f>"000064"</f>
        <v>000064</v>
      </c>
      <c r="I22" s="4">
        <v>43068</v>
      </c>
      <c r="J22" s="5" t="str">
        <f>"000007"</f>
        <v>000007</v>
      </c>
      <c r="K22" s="4">
        <v>43308</v>
      </c>
      <c r="L22" s="5" t="str">
        <f>"000035"</f>
        <v>000035</v>
      </c>
      <c r="M22" s="4">
        <v>43309</v>
      </c>
      <c r="N22" s="5">
        <v>17</v>
      </c>
      <c r="O22" s="5" t="str">
        <f>"005104"</f>
        <v>005104</v>
      </c>
      <c r="P22" s="4">
        <v>43325</v>
      </c>
      <c r="Q22" s="7">
        <v>10.92525</v>
      </c>
      <c r="R22" s="7">
        <v>0.23597000000000001</v>
      </c>
      <c r="S22" s="7">
        <v>10.68928</v>
      </c>
      <c r="T22" s="5">
        <v>173</v>
      </c>
      <c r="U22" s="4">
        <v>43330</v>
      </c>
      <c r="V22" s="5">
        <v>9731099559</v>
      </c>
      <c r="W22" s="6" t="s">
        <v>88</v>
      </c>
      <c r="X22" s="5" t="s">
        <v>50</v>
      </c>
      <c r="Y22" s="6" t="s">
        <v>51</v>
      </c>
      <c r="Z22" s="5" t="s">
        <v>56</v>
      </c>
      <c r="AA22" s="6" t="s">
        <v>55</v>
      </c>
      <c r="AB22" s="7">
        <v>0.1092525</v>
      </c>
      <c r="AD22" s="8"/>
      <c r="AF22" s="8"/>
      <c r="AG22" s="8"/>
    </row>
    <row r="23" spans="1:33" x14ac:dyDescent="0.2">
      <c r="A23" s="12">
        <v>5147</v>
      </c>
      <c r="B23" s="13" t="s">
        <v>42</v>
      </c>
      <c r="C23" s="13">
        <v>43344</v>
      </c>
      <c r="D23" s="5">
        <v>4</v>
      </c>
      <c r="E23" s="6" t="s">
        <v>69</v>
      </c>
      <c r="F23" s="5" t="s">
        <v>87</v>
      </c>
      <c r="G23" s="6" t="s">
        <v>86</v>
      </c>
      <c r="H23" s="5" t="str">
        <f>"000118"</f>
        <v>000118</v>
      </c>
      <c r="I23" s="4">
        <v>42798</v>
      </c>
      <c r="J23" s="5" t="str">
        <f>"000005"</f>
        <v>000005</v>
      </c>
      <c r="K23" s="4">
        <v>43277</v>
      </c>
      <c r="L23" s="5" t="str">
        <f>"000024"</f>
        <v>000024</v>
      </c>
      <c r="M23" s="4">
        <v>43277</v>
      </c>
      <c r="N23" s="5">
        <v>17</v>
      </c>
      <c r="O23" s="5" t="str">
        <f>"005416"</f>
        <v>005416</v>
      </c>
      <c r="P23" s="4">
        <v>43340</v>
      </c>
      <c r="Q23" s="7">
        <v>12.579829999999999</v>
      </c>
      <c r="R23" s="7">
        <v>1.3714900000000001</v>
      </c>
      <c r="S23" s="7">
        <v>11.20834</v>
      </c>
      <c r="T23" s="5">
        <v>185</v>
      </c>
      <c r="U23" s="4">
        <v>43344</v>
      </c>
      <c r="V23" s="5">
        <v>9886213563</v>
      </c>
      <c r="W23" s="6" t="s">
        <v>48</v>
      </c>
      <c r="X23" s="5" t="s">
        <v>34</v>
      </c>
      <c r="Y23" s="6" t="s">
        <v>35</v>
      </c>
      <c r="Z23" s="5" t="s">
        <v>56</v>
      </c>
      <c r="AA23" s="6" t="s">
        <v>55</v>
      </c>
      <c r="AB23" s="7">
        <f>Q23/100</f>
        <v>0.1257983</v>
      </c>
      <c r="AD23" s="8"/>
      <c r="AF23" s="8"/>
      <c r="AG23" s="8"/>
    </row>
    <row r="24" spans="1:33" x14ac:dyDescent="0.2">
      <c r="A24" s="12">
        <v>5156</v>
      </c>
      <c r="B24" s="13" t="s">
        <v>42</v>
      </c>
      <c r="C24" s="13">
        <v>43346</v>
      </c>
      <c r="D24" s="5">
        <v>4</v>
      </c>
      <c r="E24" s="6" t="s">
        <v>69</v>
      </c>
      <c r="F24" s="5" t="s">
        <v>85</v>
      </c>
      <c r="G24" s="6" t="s">
        <v>84</v>
      </c>
      <c r="H24" s="5" t="str">
        <f>"000013"</f>
        <v>000013</v>
      </c>
      <c r="I24" s="4">
        <v>42984</v>
      </c>
      <c r="J24" s="5" t="str">
        <f>"000015"</f>
        <v>000015</v>
      </c>
      <c r="K24" s="4">
        <v>43050</v>
      </c>
      <c r="L24" s="5" t="str">
        <f>"000027"</f>
        <v>000027</v>
      </c>
      <c r="M24" s="4">
        <v>43050</v>
      </c>
      <c r="N24" s="5">
        <v>18</v>
      </c>
      <c r="O24" s="5" t="str">
        <f>"005543"</f>
        <v>005543</v>
      </c>
      <c r="P24" s="4">
        <v>43341</v>
      </c>
      <c r="Q24" s="7">
        <v>39.560299999999998</v>
      </c>
      <c r="R24" s="7">
        <v>4.9189800000000004</v>
      </c>
      <c r="S24" s="7">
        <v>34.64132</v>
      </c>
      <c r="T24" s="5">
        <v>191</v>
      </c>
      <c r="U24" s="4">
        <v>43346</v>
      </c>
      <c r="V24" s="5">
        <v>9035609668</v>
      </c>
      <c r="W24" s="6" t="s">
        <v>49</v>
      </c>
      <c r="X24" s="5" t="s">
        <v>43</v>
      </c>
      <c r="Y24" s="6" t="s">
        <v>44</v>
      </c>
      <c r="Z24" s="5" t="s">
        <v>56</v>
      </c>
      <c r="AA24" s="6" t="s">
        <v>55</v>
      </c>
      <c r="AB24" s="7">
        <f>Q24/100</f>
        <v>0.39560299999999998</v>
      </c>
      <c r="AD24" s="8"/>
      <c r="AF24" s="8"/>
      <c r="AG24" s="8"/>
    </row>
    <row r="25" spans="1:33" x14ac:dyDescent="0.2">
      <c r="A25" s="12">
        <v>5374</v>
      </c>
      <c r="B25" s="13" t="s">
        <v>42</v>
      </c>
      <c r="C25" s="13">
        <v>43349</v>
      </c>
      <c r="D25" s="5">
        <v>4</v>
      </c>
      <c r="E25" s="6" t="s">
        <v>69</v>
      </c>
      <c r="F25" s="5" t="s">
        <v>83</v>
      </c>
      <c r="G25" s="6" t="s">
        <v>82</v>
      </c>
      <c r="H25" s="5" t="str">
        <f>"000129"</f>
        <v>000129</v>
      </c>
      <c r="I25" s="4">
        <v>43181</v>
      </c>
      <c r="J25" s="5" t="str">
        <f>"000010"</f>
        <v>000010</v>
      </c>
      <c r="K25" s="4">
        <v>43326</v>
      </c>
      <c r="L25" s="5" t="str">
        <f>"000042"</f>
        <v>000042</v>
      </c>
      <c r="M25" s="4">
        <v>43330</v>
      </c>
      <c r="N25" s="5">
        <v>17</v>
      </c>
      <c r="O25" s="5" t="str">
        <f>"005599"</f>
        <v>005599</v>
      </c>
      <c r="P25" s="4">
        <v>43347</v>
      </c>
      <c r="Q25" s="7">
        <v>1.48925</v>
      </c>
      <c r="R25" s="7">
        <v>0.10571999999999999</v>
      </c>
      <c r="S25" s="7">
        <v>1.3835299999999999</v>
      </c>
      <c r="T25" s="5">
        <v>194</v>
      </c>
      <c r="U25" s="4">
        <v>43349</v>
      </c>
      <c r="V25" s="5">
        <v>9886300001</v>
      </c>
      <c r="W25" s="6" t="s">
        <v>81</v>
      </c>
      <c r="X25" s="5" t="s">
        <v>50</v>
      </c>
      <c r="Y25" s="6" t="s">
        <v>51</v>
      </c>
      <c r="Z25" s="5" t="s">
        <v>56</v>
      </c>
      <c r="AA25" s="6" t="s">
        <v>55</v>
      </c>
      <c r="AB25" s="7">
        <f>Q25/100</f>
        <v>1.4892499999999999E-2</v>
      </c>
      <c r="AD25" s="8"/>
      <c r="AF25" s="8"/>
      <c r="AG25" s="8"/>
    </row>
    <row r="26" spans="1:33" x14ac:dyDescent="0.2">
      <c r="A26" s="12">
        <v>5434</v>
      </c>
      <c r="B26" s="13" t="s">
        <v>42</v>
      </c>
      <c r="C26" s="13">
        <v>43357</v>
      </c>
      <c r="D26" s="5">
        <v>4</v>
      </c>
      <c r="E26" s="6" t="s">
        <v>69</v>
      </c>
      <c r="F26" s="5" t="s">
        <v>80</v>
      </c>
      <c r="G26" s="6" t="s">
        <v>79</v>
      </c>
      <c r="H26" s="5" t="str">
        <f>"000026"</f>
        <v>000026</v>
      </c>
      <c r="I26" s="4">
        <v>43006</v>
      </c>
      <c r="J26" s="5" t="str">
        <f>"000008"</f>
        <v>000008</v>
      </c>
      <c r="K26" s="4">
        <v>43006</v>
      </c>
      <c r="L26" s="5" t="str">
        <f>"000015"</f>
        <v>000015</v>
      </c>
      <c r="M26" s="4">
        <v>43012</v>
      </c>
      <c r="N26" s="5">
        <v>16</v>
      </c>
      <c r="O26" s="5" t="str">
        <f>"005681"</f>
        <v>005681</v>
      </c>
      <c r="P26" s="4">
        <v>43350</v>
      </c>
      <c r="Q26" s="7">
        <v>4.84572</v>
      </c>
      <c r="R26" s="7">
        <v>0.44896999999999998</v>
      </c>
      <c r="S26" s="7">
        <v>4.3967499999999999</v>
      </c>
      <c r="T26" s="5">
        <v>204</v>
      </c>
      <c r="U26" s="4">
        <v>43357</v>
      </c>
      <c r="V26" s="5">
        <v>9449217522</v>
      </c>
      <c r="W26" s="6" t="s">
        <v>78</v>
      </c>
      <c r="X26" s="5" t="s">
        <v>43</v>
      </c>
      <c r="Y26" s="6" t="s">
        <v>44</v>
      </c>
      <c r="Z26" s="5" t="s">
        <v>56</v>
      </c>
      <c r="AA26" s="6" t="s">
        <v>55</v>
      </c>
      <c r="AB26" s="7">
        <f>Q26/100</f>
        <v>4.8457199999999999E-2</v>
      </c>
      <c r="AD26" s="8"/>
      <c r="AF26" s="8"/>
      <c r="AG26" s="8"/>
    </row>
    <row r="27" spans="1:33" x14ac:dyDescent="0.2">
      <c r="A27" s="12">
        <v>5524</v>
      </c>
      <c r="B27" s="13" t="s">
        <v>42</v>
      </c>
      <c r="C27" s="13">
        <v>43362</v>
      </c>
      <c r="D27" s="5">
        <v>4</v>
      </c>
      <c r="E27" s="6" t="s">
        <v>69</v>
      </c>
      <c r="F27" s="5" t="s">
        <v>77</v>
      </c>
      <c r="G27" s="6" t="s">
        <v>76</v>
      </c>
      <c r="H27" s="5" t="str">
        <f>"000005"</f>
        <v>000005</v>
      </c>
      <c r="I27" s="4">
        <v>42543</v>
      </c>
      <c r="J27" s="5" t="str">
        <f>"000032"</f>
        <v>000032</v>
      </c>
      <c r="K27" s="4">
        <v>42753</v>
      </c>
      <c r="L27" s="5" t="str">
        <f>"000032"</f>
        <v>000032</v>
      </c>
      <c r="M27" s="4">
        <v>42753</v>
      </c>
      <c r="N27" s="5">
        <v>16</v>
      </c>
      <c r="O27" s="5" t="str">
        <f>"004504"</f>
        <v>004504</v>
      </c>
      <c r="P27" s="4">
        <v>43308</v>
      </c>
      <c r="Q27" s="7">
        <v>0.99</v>
      </c>
      <c r="R27" s="7">
        <v>9.9000000000000005E-2</v>
      </c>
      <c r="S27" s="7">
        <v>0.89100000000000001</v>
      </c>
      <c r="T27" s="5">
        <v>207</v>
      </c>
      <c r="U27" s="4">
        <v>43362</v>
      </c>
      <c r="V27" s="5">
        <v>9972924526</v>
      </c>
      <c r="W27" s="6" t="s">
        <v>75</v>
      </c>
      <c r="X27" s="5" t="s">
        <v>54</v>
      </c>
      <c r="Y27" s="6" t="s">
        <v>53</v>
      </c>
      <c r="Z27" s="5" t="s">
        <v>29</v>
      </c>
      <c r="AA27" s="6" t="s">
        <v>30</v>
      </c>
      <c r="AB27" s="7">
        <f>Q27/100</f>
        <v>9.8999999999999991E-3</v>
      </c>
      <c r="AD27" s="8"/>
      <c r="AF27" s="8"/>
      <c r="AG27" s="8"/>
    </row>
    <row r="28" spans="1:33" x14ac:dyDescent="0.2">
      <c r="A28" s="12">
        <v>7454</v>
      </c>
      <c r="B28" s="13" t="s">
        <v>52</v>
      </c>
      <c r="C28" s="13">
        <v>43437</v>
      </c>
      <c r="D28" s="5">
        <v>4</v>
      </c>
      <c r="E28" s="6" t="s">
        <v>69</v>
      </c>
      <c r="F28" s="5" t="s">
        <v>74</v>
      </c>
      <c r="G28" s="6" t="s">
        <v>73</v>
      </c>
      <c r="H28" s="5" t="str">
        <f>"000036"</f>
        <v>000036</v>
      </c>
      <c r="I28" s="4">
        <v>42786</v>
      </c>
      <c r="J28" s="5" t="str">
        <f>"000050"</f>
        <v>000050</v>
      </c>
      <c r="K28" s="4">
        <v>43274</v>
      </c>
      <c r="L28" s="5" t="str">
        <f>"000050"</f>
        <v>000050</v>
      </c>
      <c r="M28" s="4">
        <v>43274</v>
      </c>
      <c r="N28" s="5">
        <v>16</v>
      </c>
      <c r="O28" s="5" t="str">
        <f>""</f>
        <v/>
      </c>
      <c r="P28" s="4"/>
      <c r="Q28" s="7">
        <v>168.38105999999999</v>
      </c>
      <c r="R28" s="7">
        <v>10.271240000000001</v>
      </c>
      <c r="S28" s="7">
        <v>158.10982000000001</v>
      </c>
      <c r="T28" s="5">
        <v>279</v>
      </c>
      <c r="U28" s="4">
        <v>43437</v>
      </c>
      <c r="V28" s="5">
        <v>9880682360</v>
      </c>
      <c r="W28" s="6" t="s">
        <v>72</v>
      </c>
      <c r="X28" s="5" t="s">
        <v>54</v>
      </c>
      <c r="Y28" s="6" t="s">
        <v>53</v>
      </c>
      <c r="Z28" s="5" t="s">
        <v>29</v>
      </c>
      <c r="AA28" s="6" t="s">
        <v>30</v>
      </c>
      <c r="AB28" s="7">
        <f>Q28/100</f>
        <v>1.6838105999999999</v>
      </c>
      <c r="AD28" s="8"/>
      <c r="AF28" s="8"/>
      <c r="AG28" s="8"/>
    </row>
    <row r="29" spans="1:33" x14ac:dyDescent="0.2">
      <c r="A29" s="12">
        <v>7621</v>
      </c>
      <c r="B29" s="13" t="s">
        <v>52</v>
      </c>
      <c r="C29" s="13">
        <v>43438</v>
      </c>
      <c r="D29" s="5">
        <v>4</v>
      </c>
      <c r="E29" s="6" t="s">
        <v>69</v>
      </c>
      <c r="F29" s="5" t="s">
        <v>71</v>
      </c>
      <c r="G29" s="6" t="s">
        <v>70</v>
      </c>
      <c r="H29" s="5" t="str">
        <f>"000005"</f>
        <v>000005</v>
      </c>
      <c r="I29" s="4">
        <v>43265</v>
      </c>
      <c r="J29" s="5" t="str">
        <f>"000015"</f>
        <v>000015</v>
      </c>
      <c r="K29" s="4">
        <v>43370</v>
      </c>
      <c r="L29" s="5" t="str">
        <f>"000062"</f>
        <v>000062</v>
      </c>
      <c r="M29" s="4">
        <v>43376</v>
      </c>
      <c r="N29" s="5">
        <v>18</v>
      </c>
      <c r="O29" s="5" t="str">
        <f>"007658"</f>
        <v>007658</v>
      </c>
      <c r="P29" s="4">
        <v>43434</v>
      </c>
      <c r="Q29" s="7">
        <v>15.901540000000001</v>
      </c>
      <c r="R29" s="7">
        <v>1.7791699999999999</v>
      </c>
      <c r="S29" s="7">
        <v>14.12237</v>
      </c>
      <c r="T29" s="5">
        <v>284</v>
      </c>
      <c r="U29" s="4">
        <v>43438</v>
      </c>
      <c r="V29" s="5">
        <v>9035609668</v>
      </c>
      <c r="W29" s="6" t="s">
        <v>45</v>
      </c>
      <c r="X29" s="5" t="s">
        <v>58</v>
      </c>
      <c r="Y29" s="6" t="s">
        <v>57</v>
      </c>
      <c r="Z29" s="5" t="s">
        <v>56</v>
      </c>
      <c r="AA29" s="6" t="s">
        <v>55</v>
      </c>
      <c r="AB29" s="7">
        <f>Q29/100</f>
        <v>0.1590154</v>
      </c>
      <c r="AD29" s="8"/>
      <c r="AF29" s="8"/>
      <c r="AG29" s="8"/>
    </row>
    <row r="30" spans="1:33" x14ac:dyDescent="0.2">
      <c r="A30" s="12">
        <v>7688</v>
      </c>
      <c r="B30" s="13" t="s">
        <v>52</v>
      </c>
      <c r="C30" s="13">
        <v>43448</v>
      </c>
      <c r="D30" s="5">
        <v>4</v>
      </c>
      <c r="E30" s="6" t="s">
        <v>69</v>
      </c>
      <c r="F30" s="5" t="s">
        <v>68</v>
      </c>
      <c r="G30" s="6" t="s">
        <v>67</v>
      </c>
      <c r="H30" s="5" t="str">
        <f>"000181"</f>
        <v>000181</v>
      </c>
      <c r="I30" s="4">
        <v>42457</v>
      </c>
      <c r="J30" s="5" t="str">
        <f>"000034"</f>
        <v>000034</v>
      </c>
      <c r="K30" s="4">
        <v>42892</v>
      </c>
      <c r="L30" s="5" t="str">
        <f>"000113"</f>
        <v>000113</v>
      </c>
      <c r="M30" s="4">
        <v>42916</v>
      </c>
      <c r="N30" s="5">
        <v>16</v>
      </c>
      <c r="O30" s="5" t="str">
        <f>"007802"</f>
        <v>007802</v>
      </c>
      <c r="P30" s="4">
        <v>43444</v>
      </c>
      <c r="Q30" s="7">
        <v>14.945</v>
      </c>
      <c r="R30" s="7">
        <v>1.6589</v>
      </c>
      <c r="S30" s="7">
        <v>13.286099999999999</v>
      </c>
      <c r="T30" s="5">
        <v>292</v>
      </c>
      <c r="U30" s="4">
        <v>43448</v>
      </c>
      <c r="V30" s="5">
        <v>9845407336</v>
      </c>
      <c r="W30" s="6" t="s">
        <v>63</v>
      </c>
      <c r="X30" s="5" t="s">
        <v>34</v>
      </c>
      <c r="Y30" s="6" t="s">
        <v>35</v>
      </c>
      <c r="Z30" s="5" t="s">
        <v>56</v>
      </c>
      <c r="AA30" s="6" t="s">
        <v>55</v>
      </c>
      <c r="AB30" s="7">
        <f>Q30/100</f>
        <v>0.14945</v>
      </c>
      <c r="AD30" s="8"/>
      <c r="AF30" s="8"/>
      <c r="AG30" s="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2019-01-08T05:01:28Z</dcterms:created>
  <dcterms:modified xsi:type="dcterms:W3CDTF">2019-01-14T10:13:12Z</dcterms:modified>
</cp:coreProperties>
</file>