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0" i="1" l="1"/>
  <c r="O50" i="1"/>
  <c r="L50" i="1"/>
  <c r="J50" i="1"/>
  <c r="H50" i="1"/>
  <c r="AB49" i="1"/>
  <c r="O49" i="1"/>
  <c r="L49" i="1"/>
  <c r="J49" i="1"/>
  <c r="H49" i="1"/>
  <c r="AB48"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O41" i="1"/>
  <c r="L41" i="1"/>
  <c r="J41" i="1"/>
  <c r="H41" i="1"/>
  <c r="O40" i="1"/>
  <c r="L40" i="1"/>
  <c r="J40" i="1"/>
  <c r="H40" i="1"/>
  <c r="O39" i="1"/>
  <c r="L39" i="1"/>
  <c r="J39" i="1"/>
  <c r="H39" i="1"/>
  <c r="O38" i="1"/>
  <c r="L38" i="1"/>
  <c r="J38" i="1"/>
  <c r="H38" i="1"/>
  <c r="O37" i="1"/>
  <c r="L37" i="1"/>
  <c r="J37" i="1"/>
  <c r="H37" i="1"/>
  <c r="O36" i="1"/>
  <c r="L36" i="1"/>
  <c r="J36" i="1"/>
  <c r="H36" i="1"/>
  <c r="O35" i="1"/>
  <c r="L35" i="1"/>
  <c r="J35" i="1"/>
  <c r="H35" i="1"/>
  <c r="O34" i="1"/>
  <c r="L34" i="1"/>
  <c r="J34" i="1"/>
  <c r="H34"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<sst xmlns="http://schemas.openxmlformats.org/spreadsheetml/2006/main" count="469" uniqueCount="172">
  <si>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</si>
  <si>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</si>
  <si>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</si>
  <si>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</si>
  <si>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</si>
  <si>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</si>
  <si>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</si>
  <si>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</si>
  <si>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</si>
  <si>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</si>
  <si>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</si>
  <si>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</si>
  <si>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</si>
  <si>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</si>
  <si>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</si>
  <si>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</si>
  <si>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</si>
  <si>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</si>
  <si>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</si>
  <si>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</si>
  <si>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</si>
  <si>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</si>
  <si>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</si>
  <si>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</si>
  <si>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</si>
  <si>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</si>
  <si>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</si>
  <si>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</si>
  <si>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P3158</t>
  </si>
  <si>
    <t>SIP Infrastructure Project works</t>
  </si>
  <si>
    <t>August</t>
  </si>
  <si>
    <t>P1771</t>
  </si>
  <si>
    <t>Zone Works - POW Works</t>
  </si>
  <si>
    <t>July</t>
  </si>
  <si>
    <t>P0300</t>
  </si>
  <si>
    <t>M and R to Street Lights - Replacement of Burnt Bulbs etc. (Package)</t>
  </si>
  <si>
    <t>June</t>
  </si>
  <si>
    <t>May</t>
  </si>
  <si>
    <t>P3110</t>
  </si>
  <si>
    <t>14th Finance Commission Grant Works</t>
  </si>
  <si>
    <t>Nagarothana Works</t>
  </si>
  <si>
    <t>P3106</t>
  </si>
  <si>
    <t>October</t>
  </si>
  <si>
    <t>Special Development works in 7 CMC and 1 TMC area in BBMP</t>
  </si>
  <si>
    <t>P3089</t>
  </si>
  <si>
    <t>The Technical Manager</t>
  </si>
  <si>
    <t>State Finance Commission Untied Grant Works</t>
  </si>
  <si>
    <t>P3111</t>
  </si>
  <si>
    <t xml:space="preserve"> Executive Engineer (Project) Rajarajeshwari Nagar Zone</t>
  </si>
  <si>
    <t>ddo008</t>
  </si>
  <si>
    <t>Road network arterial roads (Project Division and Major Road Division)</t>
  </si>
  <si>
    <t>P1732</t>
  </si>
  <si>
    <t>Tejus Consultant</t>
  </si>
  <si>
    <t xml:space="preserve"> Executive Engineer (Electrical) Rajarajeshwari Nagar Zone</t>
  </si>
  <si>
    <t>ddo009</t>
  </si>
  <si>
    <t xml:space="preserve"> Assistant Executive Engineer Goruguntapalya Sub Division Rajarajeshwari Nagar Zone</t>
  </si>
  <si>
    <t>ddo477</t>
  </si>
  <si>
    <t>M/s.Civil Quality Consultants &amp; Engineers</t>
  </si>
  <si>
    <t>April</t>
  </si>
  <si>
    <t>18per - Works (Bhagyajyothi, Sooru / Neeru Yojane and General) (54 Lakhs / New Wards)</t>
  </si>
  <si>
    <t>P1878</t>
  </si>
  <si>
    <t>Water Supply New Areas</t>
  </si>
  <si>
    <t>P1802</t>
  </si>
  <si>
    <t>Lakshmi Devi Nagara</t>
  </si>
  <si>
    <t>042-17-000024</t>
  </si>
  <si>
    <t>Preration of detailed of Project Report for the work of Providing Special Repairs and Restoration Works To Old Dilapilated Houses (Each Block 16 Du.s G 1 Structure) (Type-I-B Block No.45 To 48) In Jaibhuvaneshwarinagara, Laggere Sy.No.11and 12, Lakshmidevinagara In Rajarajeshwarinagara Constituency.</t>
  </si>
  <si>
    <t>The Technical Manager,(KRIDL),</t>
  </si>
  <si>
    <t>042-17-000015</t>
  </si>
  <si>
    <t>Preparation of Detailed Project Report for the work of Providing Special Repairs and Restoration Works To Old Dilapilated Houses (Each Block 16 Du.s G 1 Structure) (Type-I-A Block No.09 To 12) In Jaibhuvaneshwarinagara, Laggere Sy.No.11and 12, Lakshmidevinagara In Rajarajeshwarinagara Constituency.</t>
  </si>
  <si>
    <t>The Technical Manager (KRIDL)</t>
  </si>
  <si>
    <t>042-17-000021</t>
  </si>
  <si>
    <t>Preparation of Detailed Project Report for the work of Providing Special Repairs and Restoration Works To Old Dilapilated Houses (Each Block 16 Du.s G 1 Structure) (Type-I-C Block No.33 To 36) In Jaibhuvaneshwarinagara, Laggere Sy.No.11and 12, Lakshmidevinagara In Rajarajeshwarinagara Constituency.</t>
  </si>
  <si>
    <t>042-17-000013</t>
  </si>
  <si>
    <t>Preparation of Detailed Project Report for the work of Providing Special Repairs and Restoration Works To Old Dilapilated Houses (Each Block 16 Du.s G 1 Structure) (Type-I-A Block No.01 To 04) In Jaibhuvaneshwarinagara, Laggere Sy.No.11and 12, Lakshmidevinagara In Rajarajeshwarinagara Constituency.</t>
  </si>
  <si>
    <t>042-17-000019</t>
  </si>
  <si>
    <t>Prepartion of Detailed Projest Report for the work of Providing Special Repairs and Restoration Works To Old Dilapilated Houses (Each Block 16 Du.s G 1 Structure) (Type-I-C Block No.25 To 28) In Jaibhuvaneshwarinagara, Laggere Sy.No.11and 12, Lakshmidevinagara In Rajarajeshwarinagara Constituency.</t>
  </si>
  <si>
    <t>042-17-000017</t>
  </si>
  <si>
    <t>Preparation of Detailed Project Report for the work of Providing Special Repairs and Restoration Works To Old Dilapilated Houses (Each Block 16 Du.s G 1 Structure) (Type-I-A Block No.17 To 20) In Jaibhuvaneshwarinagara, Laggere Sy.No.11and 12, Lakshmidevinagara In Rajarajeshwarinagara Constituency.</t>
  </si>
  <si>
    <t>042-17-000016</t>
  </si>
  <si>
    <t>Preparation of Detailed Project Report for the work of Providing Special Repairs and Restoration Works To Old Dilapilated Houses (Each Block 16 Du.s G 1 Structure) (Type-I-A Block No.13 To 16) In Jaibhuvaneshwarinagara, Laggere Sy.No.11and 12, Lakshmidevinagara In Rajarajeshwarinagara Constituency.</t>
  </si>
  <si>
    <t>042-17-000014</t>
  </si>
  <si>
    <t>Preparation of Detailed Project Reort for the work of Providing Special Repairs and Restoration Works To Old Dilapilated Houses (Each Block 16 Du.s G 1 Structure) (Type-I-A Block No.05 To 08) In Jaibhuvaneshwarinagara, Laggere Sy.No.11and 12, Lakshmidevinagara In Rajarajeshwarinagara Constituency.</t>
  </si>
  <si>
    <t>042-17-000026</t>
  </si>
  <si>
    <t>Preparation od Detailed Project Report for the work of Providing Special Repairs and Restoration Works To Old Dilapilated Houses (Each Block 16 Du.s G 1 Structure) (Type-I-B Block No.53 To 56) In Jaibhuvaneshwarinagara, Laggere Sy.No.11and 12, Lakshmidevinagara In Rajarajeshwarinagara Constituency.</t>
  </si>
  <si>
    <t>The Technical Manager (KRIDL),</t>
  </si>
  <si>
    <t>042-17-000023</t>
  </si>
  <si>
    <t>Preparation of Detailed Project Report for the work of Providing Special Repairs and Restoration Works To Old Dilapilated Houses (Each Block 16 Du.s G 1 Structure) (Type-I-B Block No.41 To 44) In Jaibhuvaneshwarinagara, Laggere Sy.No.11and 12, Lakshmidevinagara In Rajarajeshwarinagara Constituency.</t>
  </si>
  <si>
    <t>042-17-000020</t>
  </si>
  <si>
    <t>Preparation of Detailed Project Report for the work of Providing Special Repairs and Restoration Works To Old Dilapilated Houses (Each Block 16 Du.s G 1 Structure) (Type-I-C Block No.29 To 32) In Jaibhuvaneshwarinagara, Laggere Sy.No.11and 12, Lakshmidevinagara In Rajarajeshwarinagara Constituency.</t>
  </si>
  <si>
    <t>042-17-000022</t>
  </si>
  <si>
    <t>Preparation of Detailed Project Report for the work of Providing Special Repairs and Restoration Works To Old Dilapilated Houses (Each Block 16 Du.s G 1 Structure) (Type-I-C Block No.37 To 40) In Jaibhuvaneshwarinagara, Laggere Sy.No.11and 12, Lakshmidevinagara In Rajarajeshwarinagara Constituency.</t>
  </si>
  <si>
    <t>042-17-000027</t>
  </si>
  <si>
    <t>Preparation of Detailed Project Report for the work of Providing Special Repairs and Restoration Works To Old Dilapilated Houses (Each Block 16 Du.s G 1 Structure) (Type-I-B Block No.57 To 58) In Jaibhuvaneshwarinagara, Laggere Sy.No.11and 12, Lakshmidevinagara In Rajarajeshwarinagara Constituency.</t>
  </si>
  <si>
    <t>042-17-000025</t>
  </si>
  <si>
    <t>Preparation of Detailed Project Report forthe work of Providing Special Repairs and Restoration Works To Old Dilapilated Houses (Each Block 16 Du.s G 1 Structure) (Type-I-B Block No.49 To 52) In Jaibhuvaneshwarinagara, Laggere Sy.No.11and 12, Lakshmidevinagara In Rajarajeshwarinagara Constituency.</t>
  </si>
  <si>
    <t>The technical Manager,(KRIDL),</t>
  </si>
  <si>
    <t>042-17-000018</t>
  </si>
  <si>
    <t>Preparation of Detailed project Report for the work of Providing Special Repairs and Restoration Works To Old Dilapilated Houses (Each Block 16 Du.s G 1 Structure) (Type-I-C Block No.21 To 24) In Jaibhuvaneshwarinagara, Laggere Sy.No.11and 12, Lakshmidevinagara In Rajarajeshwarinagara Constituency.</t>
  </si>
  <si>
    <t>R-042-16-000004</t>
  </si>
  <si>
    <t>Consultancy Services for Preparation of detailed Project Report for the 3 Works in Rajarajeswari Nagara Division</t>
  </si>
  <si>
    <t xml:space="preserve">M/S GANAPATHI STONE CRUSHER </t>
  </si>
  <si>
    <t>042-17-000004</t>
  </si>
  <si>
    <t>Consultancy Services for Preparation of Detailed Project Report For The Work Of Construction and Upgradation of Hospital, school and Bangalore One center in ward no 42,37, 129, and 17 of RR Nagara Constituency</t>
  </si>
  <si>
    <t>Civil Expert Consultants &amp; Testing Centre,</t>
  </si>
  <si>
    <t>R-042-16-000003</t>
  </si>
  <si>
    <t>Improvements and asphalting to burial ground road Muneswara temple road and surrounding at Goraguntepalya in Ward No 42 Lakshmidevinagar RR Nagara Zone</t>
  </si>
  <si>
    <t>GANAPATHI STONE CRUSHER</t>
  </si>
  <si>
    <t>P1733</t>
  </si>
  <si>
    <t>Roadwidening Other Roads</t>
  </si>
  <si>
    <t>R-042-16-000005</t>
  </si>
  <si>
    <t>Improvements and asphalting to Goraguntepalya main road silent road Kannika Parameshwari road at Goraguntepalya in Ward No 42 Lakshmidevinagar RR Nagara Zone</t>
  </si>
  <si>
    <t>M/S GANAPATHI STONE CRUSHER</t>
  </si>
  <si>
    <t>042-17-000001</t>
  </si>
  <si>
    <t>Consultancy Services for Preparation of Detailed Project Report for the 1 Works in Rajarajeswari Nagara Division</t>
  </si>
  <si>
    <t>Civil Expert Consultants &amp; Testing Center,</t>
  </si>
  <si>
    <t>042-16-000021</t>
  </si>
  <si>
    <t>Comperansive Development of Roads and Drains in ward no 38 and 42Package-02</t>
  </si>
  <si>
    <t>Civil Experts Consultants &amp; Testing Center,</t>
  </si>
  <si>
    <t>P Gopalkrishna</t>
  </si>
  <si>
    <t>042-17-000009</t>
  </si>
  <si>
    <t xml:space="preserve">Providing and fixing of LED Street lights in Ward No 42 in RR Nagar Division </t>
  </si>
  <si>
    <t>Shankar Rao B, Prop. Sri Manjunatha Enterprises</t>
  </si>
  <si>
    <t>042-18-000003</t>
  </si>
  <si>
    <t>Consultancy Services for Preparation of Detailed Project Report for the Works of SC/ST Welfare grant total 6 works in Ward no.42.</t>
  </si>
  <si>
    <t>042-17-000029</t>
  </si>
  <si>
    <t>Preparation of Detailed Project Report for the work of Providing Special Repairs and Restoration Works To Old Dilapilated Houses (Each Block 12 Du.s G 2 Structure) (Type-III 1 Individual and 3 Composite - Block No.08, 09, 10, 11, 12, 20 and 21) In Vambay Quarters, Laggere Sy.No.9-2, Lakshmidevinagara In Rajarajeshwarinagara Constituency.</t>
  </si>
  <si>
    <t>042-16-000015</t>
  </si>
  <si>
    <t>Providing and fixing water supply pipeline in missing line in Lakshmidevinagara in ward no 42</t>
  </si>
  <si>
    <t>Raghavendra B</t>
  </si>
  <si>
    <t>042-16-000014</t>
  </si>
  <si>
    <t>Supplying of Water through water tanker in Lakshmidevinagara in ward no 42</t>
  </si>
  <si>
    <t>Sri, Raghavendra  B</t>
  </si>
  <si>
    <t>042-18-000007</t>
  </si>
  <si>
    <t>Providing UGD Works and Comprehensive development works in Jaibhuvaneshwari Nagar Havadigara Colony at Ward No 42 Lakshmidevi Nagara</t>
  </si>
  <si>
    <t>042-16-000005</t>
  </si>
  <si>
    <t>Construction of Hallow block drain with Kerb stone with covering slab at 6th cross 3rd block Nandhini Layout Lakshmidevinagara in ward no 42</t>
  </si>
  <si>
    <t>Sri, Gangadharaswamy,</t>
  </si>
  <si>
    <t>042-16-000006</t>
  </si>
  <si>
    <t>Construction of Hallow block drain with covering slab and kerb at 4th cross Kaverinagara Lakshmidevinagara in ward no 42</t>
  </si>
  <si>
    <t>042-16-000008</t>
  </si>
  <si>
    <t>Improvements to C C Road and construction of RCC drain at 1st Main 5th cross Back side of Chowdeshwari Temple Nandhini Layout Lakshmidevinagara in ward no 42</t>
  </si>
  <si>
    <t>CN Shivanna</t>
  </si>
  <si>
    <t>042-17-000006</t>
  </si>
  <si>
    <t>Improvements and development of Goraguntepalya crematorium and other allied works in ward no 42</t>
  </si>
  <si>
    <t>M/s RR Infratech</t>
  </si>
  <si>
    <t>042-16-000003</t>
  </si>
  <si>
    <t>Operation and Maintenance of Street Light System in Ward No. 42-Lakshmidevinagar(P-Nandini lay out) Package R10 of RajarajeshwariNagar Zone.</t>
  </si>
  <si>
    <t>M/S GS Electricals Prop.S Manjunath,</t>
  </si>
  <si>
    <t>042-16-000010</t>
  </si>
  <si>
    <t>Pot hole fillings in Lakshmidevinagara in ward no 42</t>
  </si>
  <si>
    <t>Sri, Ragavendra  B,</t>
  </si>
  <si>
    <t>042-16-000011</t>
  </si>
  <si>
    <t>Maintanance of silt and Tractor in Lakshmidevinagara in ward no 42</t>
  </si>
  <si>
    <t>Sri, Raghavendra, B</t>
  </si>
  <si>
    <t>M/s.Civil Experts Consultants and Testing center</t>
  </si>
  <si>
    <t>042-16-000002</t>
  </si>
  <si>
    <t>Operation and Maintenance of Street Light System in Ward No. 42-Lakshmidevinagar(P-Goragontepalya ) Package R9 of RajarajeshwariNagar Zone.</t>
  </si>
  <si>
    <t>M/s GS Electricals Prop. S Manjunath,</t>
  </si>
  <si>
    <t>042-16-000004</t>
  </si>
  <si>
    <t>Operation and Maintenance of Street Light System in Ward No. 42-Lakshmidevinagar(P-Lakshmidevinagar) Package R11 of RajarajeshwariNagar Zone.</t>
  </si>
  <si>
    <t>ACS Design Consulting Pvt Ltd</t>
  </si>
  <si>
    <t>Sri, Uday Shivakumar,</t>
  </si>
  <si>
    <t>Ishwar naik</t>
  </si>
  <si>
    <t>042-17-000028</t>
  </si>
  <si>
    <t>Preparation of Detaild Project Report for the work of Providing Special Repairs and  Restoration Works To Old Dilapilated Houses (Each Block 12 Du.s G 1 Structure) (Type-II Block No.59 To 63) In Jaibhuvaneshwarinagara, Laggere Sy.No.11and 12, Lakshmidevinagara In Rajarajeshwarinagara Constituency.</t>
  </si>
  <si>
    <t>042-17-000031</t>
  </si>
  <si>
    <t>Preparation of Detailed Project Report for the work of Providing Special Repairs and  Restoration Works To Old Dilapilated Houses (Each Block 12 Du.s G 2 Structure) (Type-III 3 Individual and  2 Composite - Block No.01, 02, 03, 04, 05, 06 and  07) In Vambay Quarters, Laggere Sy.No.9-2, Lakshmidevinagara In Rajarajeshwarinagara Constituency.</t>
  </si>
  <si>
    <t>042-17-000030</t>
  </si>
  <si>
    <t>Preparation of Detailed Project Report for the work of Providing Special Repairs and  Restoration Works To Old Dilapilated Houses (Each Block 12 Du.s G 2 Structure) (Type-III 1 Individual and  3 Composite - Block No.13, 14, 15, 16, 17, 18 and  19) In Vambay Quarters, Laggere Sy.No.9-2, Lakshmidevinagara In Rajarajeshwarinagara Constituency.</t>
  </si>
  <si>
    <t>042-16-000017</t>
  </si>
  <si>
    <t>Consultancy Services for Preparation of Detailed project Report for the Work of Construction of Bridge to storm water Drain and Improvements to Approach Rad at 2nd cross 1st Stage Nandhini Layout (Near SRS School) in ward no 42 Under Package-09</t>
  </si>
  <si>
    <t>N.M Krishnamurthy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</si>
</sst>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tabSelected="1" workbookViewId="0">
      <selection activeCell="A2" sqref="A2:XFD50"/>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32</v>
      </c>
      <c r="B2" s="13" t="s">
        <v>58</v>
      </c>
      <c r="C2" s="13">
        <v>43194</v>
      </c>
      <c r="D2" s="5">
        <v>42</v>
      </c>
      <c r="E2" s="6" t="s">
        <v>63</v>
      </c>
      <c r="F2" s="5" t="s">
        <v>64</v>
      </c>
      <c r="G2" s="6" t="s">
        <v>65</v>
      </c>
      <c r="H2" s="5" t="str">
        <f>"000012"</f>
        <v>000012</v>
      </c>
      <c r="I2" s="4">
        <v>42846</v>
      </c>
      <c r="J2" s="5" t="str">
        <f>"000016"</f>
        <v>000016</v>
      </c>
      <c r="K2" s="4">
        <v>42915</v>
      </c>
      <c r="L2" s="5" t="str">
        <f>"000020"</f>
        <v>000020</v>
      </c>
      <c r="M2" s="4">
        <v>42973</v>
      </c>
      <c r="N2" s="5">
        <v>17</v>
      </c>
      <c r="O2" s="5" t="str">
        <f>"007280"</f>
        <v>007280</v>
      </c>
      <c r="P2" s="4">
        <v>43041</v>
      </c>
      <c r="Q2" s="7">
        <v>15.03613</v>
      </c>
      <c r="R2" s="7">
        <v>1.53613</v>
      </c>
      <c r="S2" s="7">
        <v>13.5</v>
      </c>
      <c r="T2" s="5">
        <v>1</v>
      </c>
      <c r="U2" s="4">
        <v>43194</v>
      </c>
      <c r="V2" s="5">
        <v>9999999999</v>
      </c>
      <c r="W2" s="6" t="s">
        <v>66</v>
      </c>
      <c r="X2" s="5" t="s">
        <v>28</v>
      </c>
      <c r="Y2" s="6" t="s">
        <v>29</v>
      </c>
      <c r="Z2" s="5" t="s">
        <v>56</v>
      </c>
      <c r="AA2" s="6" t="s">
        <v>55</v>
      </c>
      <c r="AB2" s="7">
        <v>0.1503613</v>
      </c>
      <c r="AD2" s="8"/>
      <c r="AF2" s="8"/>
      <c r="AG2" s="8"/>
    </row>
    <row r="3" spans="1:33" x14ac:dyDescent="0.2">
      <c r="A3" s="12">
        <v>33</v>
      </c>
      <c r="B3" s="13" t="s">
        <v>58</v>
      </c>
      <c r="C3" s="13">
        <v>43194</v>
      </c>
      <c r="D3" s="5">
        <v>42</v>
      </c>
      <c r="E3" s="6" t="s">
        <v>63</v>
      </c>
      <c r="F3" s="5" t="s">
        <v>67</v>
      </c>
      <c r="G3" s="6" t="s">
        <v>68</v>
      </c>
      <c r="H3" s="5" t="str">
        <f>"000003"</f>
        <v>000003</v>
      </c>
      <c r="I3" s="4">
        <v>42846</v>
      </c>
      <c r="J3" s="5" t="str">
        <f>"000007"</f>
        <v>000007</v>
      </c>
      <c r="K3" s="4">
        <v>42915</v>
      </c>
      <c r="L3" s="5" t="str">
        <f>"000014"</f>
        <v>000014</v>
      </c>
      <c r="M3" s="4">
        <v>42973</v>
      </c>
      <c r="N3" s="5">
        <v>17</v>
      </c>
      <c r="O3" s="5" t="str">
        <f>"007282"</f>
        <v>007282</v>
      </c>
      <c r="P3" s="4">
        <v>43041</v>
      </c>
      <c r="Q3" s="7">
        <v>36.203919999999997</v>
      </c>
      <c r="R3" s="7">
        <v>3.7039200000000001</v>
      </c>
      <c r="S3" s="7">
        <v>32.5</v>
      </c>
      <c r="T3" s="5">
        <v>1</v>
      </c>
      <c r="U3" s="4">
        <v>43194</v>
      </c>
      <c r="V3" s="5">
        <v>8888888888</v>
      </c>
      <c r="W3" s="6" t="s">
        <v>69</v>
      </c>
      <c r="X3" s="5" t="s">
        <v>28</v>
      </c>
      <c r="Y3" s="6" t="s">
        <v>29</v>
      </c>
      <c r="Z3" s="5" t="s">
        <v>56</v>
      </c>
      <c r="AA3" s="6" t="s">
        <v>55</v>
      </c>
      <c r="AB3" s="7">
        <v>0.36203919999999995</v>
      </c>
      <c r="AD3" s="8"/>
      <c r="AF3" s="8"/>
      <c r="AG3" s="8"/>
    </row>
    <row r="4" spans="1:33" x14ac:dyDescent="0.2">
      <c r="A4" s="12">
        <v>34</v>
      </c>
      <c r="B4" s="13" t="s">
        <v>58</v>
      </c>
      <c r="C4" s="13">
        <v>43194</v>
      </c>
      <c r="D4" s="5">
        <v>42</v>
      </c>
      <c r="E4" s="6" t="s">
        <v>63</v>
      </c>
      <c r="F4" s="5" t="s">
        <v>70</v>
      </c>
      <c r="G4" s="6" t="s">
        <v>71</v>
      </c>
      <c r="H4" s="5" t="str">
        <f>"000009"</f>
        <v>000009</v>
      </c>
      <c r="I4" s="4">
        <v>42846</v>
      </c>
      <c r="J4" s="5" t="str">
        <f>"000013"</f>
        <v>000013</v>
      </c>
      <c r="K4" s="4">
        <v>42915</v>
      </c>
      <c r="L4" s="5" t="str">
        <f>"000018"</f>
        <v>000018</v>
      </c>
      <c r="M4" s="4">
        <v>42973</v>
      </c>
      <c r="N4" s="5">
        <v>17</v>
      </c>
      <c r="O4" s="5" t="str">
        <f>"007275"</f>
        <v>007275</v>
      </c>
      <c r="P4" s="4">
        <v>43041</v>
      </c>
      <c r="Q4" s="7">
        <v>8.82531</v>
      </c>
      <c r="R4" s="7">
        <v>0.86531000000000002</v>
      </c>
      <c r="S4" s="7">
        <v>7.96</v>
      </c>
      <c r="T4" s="5">
        <v>1</v>
      </c>
      <c r="U4" s="4">
        <v>43194</v>
      </c>
      <c r="V4" s="5">
        <v>9999999999</v>
      </c>
      <c r="W4" s="6" t="s">
        <v>69</v>
      </c>
      <c r="X4" s="5" t="s">
        <v>28</v>
      </c>
      <c r="Y4" s="6" t="s">
        <v>29</v>
      </c>
      <c r="Z4" s="5" t="s">
        <v>56</v>
      </c>
      <c r="AA4" s="6" t="s">
        <v>55</v>
      </c>
      <c r="AB4" s="7">
        <v>8.8253100000000001E-2</v>
      </c>
      <c r="AD4" s="8"/>
      <c r="AF4" s="8"/>
      <c r="AG4" s="8"/>
    </row>
    <row r="5" spans="1:33" x14ac:dyDescent="0.2">
      <c r="A5" s="12">
        <v>35</v>
      </c>
      <c r="B5" s="13" t="s">
        <v>58</v>
      </c>
      <c r="C5" s="13">
        <v>43194</v>
      </c>
      <c r="D5" s="5">
        <v>42</v>
      </c>
      <c r="E5" s="6" t="s">
        <v>63</v>
      </c>
      <c r="F5" s="5" t="s">
        <v>72</v>
      </c>
      <c r="G5" s="6" t="s">
        <v>73</v>
      </c>
      <c r="H5" s="5" t="str">
        <f>"000001"</f>
        <v>000001</v>
      </c>
      <c r="I5" s="4">
        <v>42846</v>
      </c>
      <c r="J5" s="5" t="str">
        <f>"000005"</f>
        <v>000005</v>
      </c>
      <c r="K5" s="4">
        <v>42915</v>
      </c>
      <c r="L5" s="5" t="str">
        <f>""</f>
        <v/>
      </c>
      <c r="M5" s="4"/>
      <c r="N5" s="5">
        <v>17</v>
      </c>
      <c r="O5" s="5" t="str">
        <f>""</f>
        <v/>
      </c>
      <c r="P5" s="4"/>
      <c r="Q5" s="7">
        <v>46.952770000000001</v>
      </c>
      <c r="R5" s="7">
        <v>4.3906099999999997</v>
      </c>
      <c r="S5" s="7">
        <v>42.562159999999999</v>
      </c>
      <c r="T5" s="5">
        <v>1</v>
      </c>
      <c r="U5" s="4">
        <v>43194</v>
      </c>
      <c r="V5" s="5">
        <v>9999999999</v>
      </c>
      <c r="W5" s="6" t="s">
        <v>69</v>
      </c>
      <c r="X5" s="5" t="s">
        <v>28</v>
      </c>
      <c r="Y5" s="6" t="s">
        <v>29</v>
      </c>
      <c r="Z5" s="5" t="s">
        <v>56</v>
      </c>
      <c r="AA5" s="6" t="s">
        <v>55</v>
      </c>
      <c r="AB5" s="7">
        <v>0.46952769999999999</v>
      </c>
      <c r="AD5" s="8"/>
      <c r="AF5" s="8"/>
      <c r="AG5" s="8"/>
    </row>
    <row r="6" spans="1:33" x14ac:dyDescent="0.2">
      <c r="A6" s="12">
        <v>36</v>
      </c>
      <c r="B6" s="13" t="s">
        <v>58</v>
      </c>
      <c r="C6" s="13">
        <v>43194</v>
      </c>
      <c r="D6" s="5">
        <v>42</v>
      </c>
      <c r="E6" s="6" t="s">
        <v>63</v>
      </c>
      <c r="F6" s="5" t="s">
        <v>74</v>
      </c>
      <c r="G6" s="6" t="s">
        <v>75</v>
      </c>
      <c r="H6" s="5" t="str">
        <f>"000007"</f>
        <v>000007</v>
      </c>
      <c r="I6" s="4">
        <v>42846</v>
      </c>
      <c r="J6" s="5" t="str">
        <f>"000011"</f>
        <v>000011</v>
      </c>
      <c r="K6" s="4">
        <v>42915</v>
      </c>
      <c r="L6" s="5" t="str">
        <f>"000026"</f>
        <v>000026</v>
      </c>
      <c r="M6" s="4">
        <v>42976</v>
      </c>
      <c r="N6" s="5">
        <v>17</v>
      </c>
      <c r="O6" s="5" t="str">
        <f>"007276"</f>
        <v>007276</v>
      </c>
      <c r="P6" s="4">
        <v>43041</v>
      </c>
      <c r="Q6" s="7">
        <v>8.8201099999999997</v>
      </c>
      <c r="R6" s="7">
        <v>0.88010999999999995</v>
      </c>
      <c r="S6" s="7">
        <v>7.94</v>
      </c>
      <c r="T6" s="5">
        <v>1</v>
      </c>
      <c r="U6" s="4">
        <v>43194</v>
      </c>
      <c r="V6" s="5">
        <v>8888888888</v>
      </c>
      <c r="W6" s="6" t="s">
        <v>69</v>
      </c>
      <c r="X6" s="5" t="s">
        <v>28</v>
      </c>
      <c r="Y6" s="6" t="s">
        <v>29</v>
      </c>
      <c r="Z6" s="5" t="s">
        <v>56</v>
      </c>
      <c r="AA6" s="6" t="s">
        <v>55</v>
      </c>
      <c r="AB6" s="7">
        <v>8.8201099999999991E-2</v>
      </c>
      <c r="AD6" s="8"/>
      <c r="AF6" s="8"/>
      <c r="AG6" s="8"/>
    </row>
    <row r="7" spans="1:33" x14ac:dyDescent="0.2">
      <c r="A7" s="12">
        <v>37</v>
      </c>
      <c r="B7" s="13" t="s">
        <v>58</v>
      </c>
      <c r="C7" s="13">
        <v>43194</v>
      </c>
      <c r="D7" s="5">
        <v>42</v>
      </c>
      <c r="E7" s="6" t="s">
        <v>63</v>
      </c>
      <c r="F7" s="5" t="s">
        <v>76</v>
      </c>
      <c r="G7" s="6" t="s">
        <v>77</v>
      </c>
      <c r="H7" s="5" t="str">
        <f>"000005"</f>
        <v>000005</v>
      </c>
      <c r="I7" s="4">
        <v>42846</v>
      </c>
      <c r="J7" s="5" t="str">
        <f>"000009"</f>
        <v>000009</v>
      </c>
      <c r="K7" s="4">
        <v>42915</v>
      </c>
      <c r="L7" s="5" t="str">
        <f>"000005"</f>
        <v>000005</v>
      </c>
      <c r="M7" s="4">
        <v>42971</v>
      </c>
      <c r="N7" s="5">
        <v>17</v>
      </c>
      <c r="O7" s="5" t="str">
        <f>"007277"</f>
        <v>007277</v>
      </c>
      <c r="P7" s="4">
        <v>43041</v>
      </c>
      <c r="Q7" s="7">
        <v>31.287489999999998</v>
      </c>
      <c r="R7" s="7">
        <v>3.0874899999999998</v>
      </c>
      <c r="S7" s="7">
        <v>28.2</v>
      </c>
      <c r="T7" s="5">
        <v>1</v>
      </c>
      <c r="U7" s="4">
        <v>43194</v>
      </c>
      <c r="V7" s="5">
        <v>8888888888</v>
      </c>
      <c r="W7" s="6" t="s">
        <v>69</v>
      </c>
      <c r="X7" s="5" t="s">
        <v>28</v>
      </c>
      <c r="Y7" s="6" t="s">
        <v>29</v>
      </c>
      <c r="Z7" s="5" t="s">
        <v>56</v>
      </c>
      <c r="AA7" s="6" t="s">
        <v>55</v>
      </c>
      <c r="AB7" s="7">
        <v>0.31287489999999996</v>
      </c>
      <c r="AD7" s="8"/>
      <c r="AF7" s="8"/>
      <c r="AG7" s="8"/>
    </row>
    <row r="8" spans="1:33" x14ac:dyDescent="0.2">
      <c r="A8" s="12">
        <v>38</v>
      </c>
      <c r="B8" s="13" t="s">
        <v>58</v>
      </c>
      <c r="C8" s="13">
        <v>43194</v>
      </c>
      <c r="D8" s="5">
        <v>42</v>
      </c>
      <c r="E8" s="6" t="s">
        <v>63</v>
      </c>
      <c r="F8" s="5" t="s">
        <v>78</v>
      </c>
      <c r="G8" s="6" t="s">
        <v>79</v>
      </c>
      <c r="H8" s="5" t="str">
        <f>"000004"</f>
        <v>000004</v>
      </c>
      <c r="I8" s="4">
        <v>42846</v>
      </c>
      <c r="J8" s="5" t="str">
        <f>"000008"</f>
        <v>000008</v>
      </c>
      <c r="K8" s="4">
        <v>42915</v>
      </c>
      <c r="L8" s="5" t="str">
        <f>"000006"</f>
        <v>000006</v>
      </c>
      <c r="M8" s="4">
        <v>42971</v>
      </c>
      <c r="N8" s="5">
        <v>17</v>
      </c>
      <c r="O8" s="5" t="str">
        <f>"007278"</f>
        <v>007278</v>
      </c>
      <c r="P8" s="4">
        <v>43041</v>
      </c>
      <c r="Q8" s="7">
        <v>29.882909999999999</v>
      </c>
      <c r="R8" s="7">
        <v>2.98291</v>
      </c>
      <c r="S8" s="7">
        <v>26.9</v>
      </c>
      <c r="T8" s="5">
        <v>1</v>
      </c>
      <c r="U8" s="4">
        <v>43194</v>
      </c>
      <c r="V8" s="5">
        <v>9999999999</v>
      </c>
      <c r="W8" s="6" t="s">
        <v>69</v>
      </c>
      <c r="X8" s="5" t="s">
        <v>28</v>
      </c>
      <c r="Y8" s="6" t="s">
        <v>29</v>
      </c>
      <c r="Z8" s="5" t="s">
        <v>56</v>
      </c>
      <c r="AA8" s="6" t="s">
        <v>55</v>
      </c>
      <c r="AB8" s="7">
        <v>0.29882910000000001</v>
      </c>
      <c r="AD8" s="8"/>
      <c r="AF8" s="8"/>
      <c r="AG8" s="8"/>
    </row>
    <row r="9" spans="1:33" x14ac:dyDescent="0.2">
      <c r="A9" s="12">
        <v>39</v>
      </c>
      <c r="B9" s="13" t="s">
        <v>58</v>
      </c>
      <c r="C9" s="13">
        <v>43194</v>
      </c>
      <c r="D9" s="5">
        <v>42</v>
      </c>
      <c r="E9" s="6" t="s">
        <v>63</v>
      </c>
      <c r="F9" s="5" t="s">
        <v>80</v>
      </c>
      <c r="G9" s="6" t="s">
        <v>81</v>
      </c>
      <c r="H9" s="5" t="str">
        <f>"000002"</f>
        <v>000002</v>
      </c>
      <c r="I9" s="4">
        <v>42846</v>
      </c>
      <c r="J9" s="5" t="str">
        <f>"000006"</f>
        <v>000006</v>
      </c>
      <c r="K9" s="4">
        <v>42915</v>
      </c>
      <c r="L9" s="5" t="str">
        <f>"000012"</f>
        <v>000012</v>
      </c>
      <c r="M9" s="4">
        <v>42973</v>
      </c>
      <c r="N9" s="5">
        <v>17</v>
      </c>
      <c r="O9" s="5" t="str">
        <f>"007281"</f>
        <v>007281</v>
      </c>
      <c r="P9" s="4">
        <v>43041</v>
      </c>
      <c r="Q9" s="7">
        <v>21.77187</v>
      </c>
      <c r="R9" s="7">
        <v>2.0718700000000001</v>
      </c>
      <c r="S9" s="7">
        <v>19.7</v>
      </c>
      <c r="T9" s="5">
        <v>1</v>
      </c>
      <c r="U9" s="4">
        <v>43194</v>
      </c>
      <c r="V9" s="5">
        <v>9999999999</v>
      </c>
      <c r="W9" s="6" t="s">
        <v>69</v>
      </c>
      <c r="X9" s="5" t="s">
        <v>28</v>
      </c>
      <c r="Y9" s="6" t="s">
        <v>29</v>
      </c>
      <c r="Z9" s="5" t="s">
        <v>56</v>
      </c>
      <c r="AA9" s="6" t="s">
        <v>55</v>
      </c>
      <c r="AB9" s="7">
        <v>0.21771869999999999</v>
      </c>
      <c r="AD9" s="8"/>
      <c r="AF9" s="8"/>
      <c r="AG9" s="8"/>
    </row>
    <row r="10" spans="1:33" x14ac:dyDescent="0.2">
      <c r="A10" s="12">
        <v>40</v>
      </c>
      <c r="B10" s="13" t="s">
        <v>58</v>
      </c>
      <c r="C10" s="13">
        <v>43194</v>
      </c>
      <c r="D10" s="5">
        <v>42</v>
      </c>
      <c r="E10" s="6" t="s">
        <v>63</v>
      </c>
      <c r="F10" s="5" t="s">
        <v>82</v>
      </c>
      <c r="G10" s="6" t="s">
        <v>83</v>
      </c>
      <c r="H10" s="5" t="str">
        <f>"000014"</f>
        <v>000014</v>
      </c>
      <c r="I10" s="4">
        <v>42846</v>
      </c>
      <c r="J10" s="5" t="str">
        <f>"000018"</f>
        <v>000018</v>
      </c>
      <c r="K10" s="4">
        <v>42915</v>
      </c>
      <c r="L10" s="5" t="str">
        <f>"000010"</f>
        <v>000010</v>
      </c>
      <c r="M10" s="4">
        <v>42973</v>
      </c>
      <c r="N10" s="5">
        <v>17</v>
      </c>
      <c r="O10" s="5" t="str">
        <f>"007279"</f>
        <v>007279</v>
      </c>
      <c r="P10" s="4">
        <v>43041</v>
      </c>
      <c r="Q10" s="7">
        <v>8.2249499999999998</v>
      </c>
      <c r="R10" s="7">
        <v>0.82494999999999996</v>
      </c>
      <c r="S10" s="7">
        <v>7.4</v>
      </c>
      <c r="T10" s="5">
        <v>1</v>
      </c>
      <c r="U10" s="4">
        <v>43194</v>
      </c>
      <c r="V10" s="5">
        <v>9999999999</v>
      </c>
      <c r="W10" s="6" t="s">
        <v>84</v>
      </c>
      <c r="X10" s="5" t="s">
        <v>28</v>
      </c>
      <c r="Y10" s="6" t="s">
        <v>29</v>
      </c>
      <c r="Z10" s="5" t="s">
        <v>56</v>
      </c>
      <c r="AA10" s="6" t="s">
        <v>55</v>
      </c>
      <c r="AB10" s="7">
        <v>8.2249500000000003E-2</v>
      </c>
      <c r="AD10" s="8"/>
      <c r="AF10" s="8"/>
      <c r="AG10" s="8"/>
    </row>
    <row r="11" spans="1:33" x14ac:dyDescent="0.2">
      <c r="A11" s="12">
        <v>41</v>
      </c>
      <c r="B11" s="13" t="s">
        <v>58</v>
      </c>
      <c r="C11" s="13">
        <v>43194</v>
      </c>
      <c r="D11" s="5">
        <v>42</v>
      </c>
      <c r="E11" s="6" t="s">
        <v>63</v>
      </c>
      <c r="F11" s="5" t="s">
        <v>85</v>
      </c>
      <c r="G11" s="6" t="s">
        <v>86</v>
      </c>
      <c r="H11" s="5" t="str">
        <f>"000011"</f>
        <v>000011</v>
      </c>
      <c r="I11" s="4">
        <v>42846</v>
      </c>
      <c r="J11" s="5" t="str">
        <f>"000015"</f>
        <v>000015</v>
      </c>
      <c r="K11" s="4">
        <v>42915</v>
      </c>
      <c r="L11" s="5" t="str">
        <f>"000015"</f>
        <v>000015</v>
      </c>
      <c r="M11" s="4">
        <v>42973</v>
      </c>
      <c r="N11" s="5">
        <v>17</v>
      </c>
      <c r="O11" s="5" t="str">
        <f>"007274"</f>
        <v>007274</v>
      </c>
      <c r="P11" s="4">
        <v>43041</v>
      </c>
      <c r="Q11" s="7">
        <v>17.333130000000001</v>
      </c>
      <c r="R11" s="7">
        <v>1.7331300000000001</v>
      </c>
      <c r="S11" s="7">
        <v>15.6</v>
      </c>
      <c r="T11" s="5">
        <v>1</v>
      </c>
      <c r="U11" s="4">
        <v>43194</v>
      </c>
      <c r="V11" s="5">
        <v>9999999999</v>
      </c>
      <c r="W11" s="6" t="s">
        <v>84</v>
      </c>
      <c r="X11" s="5" t="s">
        <v>28</v>
      </c>
      <c r="Y11" s="6" t="s">
        <v>29</v>
      </c>
      <c r="Z11" s="5" t="s">
        <v>56</v>
      </c>
      <c r="AA11" s="6" t="s">
        <v>55</v>
      </c>
      <c r="AB11" s="7">
        <v>0.17333129999999999</v>
      </c>
      <c r="AD11" s="8"/>
      <c r="AF11" s="8"/>
      <c r="AG11" s="8"/>
    </row>
    <row r="12" spans="1:33" x14ac:dyDescent="0.2">
      <c r="A12" s="12">
        <v>42</v>
      </c>
      <c r="B12" s="13" t="s">
        <v>58</v>
      </c>
      <c r="C12" s="13">
        <v>43194</v>
      </c>
      <c r="D12" s="5">
        <v>42</v>
      </c>
      <c r="E12" s="6" t="s">
        <v>63</v>
      </c>
      <c r="F12" s="5" t="s">
        <v>87</v>
      </c>
      <c r="G12" s="6" t="s">
        <v>88</v>
      </c>
      <c r="H12" s="5" t="str">
        <f>"000008"</f>
        <v>000008</v>
      </c>
      <c r="I12" s="4">
        <v>42846</v>
      </c>
      <c r="J12" s="5" t="str">
        <f>"000012"</f>
        <v>000012</v>
      </c>
      <c r="K12" s="4">
        <v>42916</v>
      </c>
      <c r="L12" s="5" t="str">
        <f>"000019"</f>
        <v>000019</v>
      </c>
      <c r="M12" s="4">
        <v>42973</v>
      </c>
      <c r="N12" s="5">
        <v>17</v>
      </c>
      <c r="O12" s="5" t="str">
        <f>"007271"</f>
        <v>007271</v>
      </c>
      <c r="P12" s="4">
        <v>43041</v>
      </c>
      <c r="Q12" s="7">
        <v>8.8077199999999998</v>
      </c>
      <c r="R12" s="7">
        <v>0.82352000000000003</v>
      </c>
      <c r="S12" s="7">
        <v>7.9842000000000004</v>
      </c>
      <c r="T12" s="5">
        <v>1</v>
      </c>
      <c r="U12" s="4">
        <v>43194</v>
      </c>
      <c r="V12" s="5">
        <v>9999999999</v>
      </c>
      <c r="W12" s="6" t="s">
        <v>69</v>
      </c>
      <c r="X12" s="5" t="s">
        <v>28</v>
      </c>
      <c r="Y12" s="6" t="s">
        <v>29</v>
      </c>
      <c r="Z12" s="5" t="s">
        <v>56</v>
      </c>
      <c r="AA12" s="6" t="s">
        <v>55</v>
      </c>
      <c r="AB12" s="7">
        <v>8.8077199999999994E-2</v>
      </c>
      <c r="AD12" s="8"/>
      <c r="AF12" s="8"/>
      <c r="AG12" s="8"/>
    </row>
    <row r="13" spans="1:33" x14ac:dyDescent="0.2">
      <c r="A13" s="12">
        <v>43</v>
      </c>
      <c r="B13" s="13" t="s">
        <v>58</v>
      </c>
      <c r="C13" s="13">
        <v>43194</v>
      </c>
      <c r="D13" s="5">
        <v>42</v>
      </c>
      <c r="E13" s="6" t="s">
        <v>63</v>
      </c>
      <c r="F13" s="5" t="s">
        <v>89</v>
      </c>
      <c r="G13" s="6" t="s">
        <v>90</v>
      </c>
      <c r="H13" s="5" t="str">
        <f>"000010"</f>
        <v>000010</v>
      </c>
      <c r="I13" s="4">
        <v>42846</v>
      </c>
      <c r="J13" s="5" t="str">
        <f>"000014"</f>
        <v>000014</v>
      </c>
      <c r="K13" s="4">
        <v>42915</v>
      </c>
      <c r="L13" s="5" t="str">
        <f>"000003"</f>
        <v>000003</v>
      </c>
      <c r="M13" s="4">
        <v>42971</v>
      </c>
      <c r="N13" s="5">
        <v>17</v>
      </c>
      <c r="O13" s="5" t="str">
        <f>"007273"</f>
        <v>007273</v>
      </c>
      <c r="P13" s="4">
        <v>43041</v>
      </c>
      <c r="Q13" s="7">
        <v>104.48287999999999</v>
      </c>
      <c r="R13" s="7">
        <v>9.6828800000000008</v>
      </c>
      <c r="S13" s="7">
        <v>94.8</v>
      </c>
      <c r="T13" s="5">
        <v>1</v>
      </c>
      <c r="U13" s="4">
        <v>43194</v>
      </c>
      <c r="V13" s="5">
        <v>9999999999</v>
      </c>
      <c r="W13" s="6" t="s">
        <v>84</v>
      </c>
      <c r="X13" s="5" t="s">
        <v>28</v>
      </c>
      <c r="Y13" s="6" t="s">
        <v>29</v>
      </c>
      <c r="Z13" s="5" t="s">
        <v>56</v>
      </c>
      <c r="AA13" s="6" t="s">
        <v>55</v>
      </c>
      <c r="AB13" s="7">
        <v>1.0448287999999999</v>
      </c>
      <c r="AD13" s="8"/>
      <c r="AF13" s="8"/>
      <c r="AG13" s="8"/>
    </row>
    <row r="14" spans="1:33" x14ac:dyDescent="0.2">
      <c r="A14" s="12">
        <v>44</v>
      </c>
      <c r="B14" s="13" t="s">
        <v>58</v>
      </c>
      <c r="C14" s="13">
        <v>43194</v>
      </c>
      <c r="D14" s="5">
        <v>42</v>
      </c>
      <c r="E14" s="6" t="s">
        <v>63</v>
      </c>
      <c r="F14" s="5" t="s">
        <v>91</v>
      </c>
      <c r="G14" s="6" t="s">
        <v>92</v>
      </c>
      <c r="H14" s="5" t="str">
        <f>"000015"</f>
        <v>000015</v>
      </c>
      <c r="I14" s="4">
        <v>42846</v>
      </c>
      <c r="J14" s="5" t="str">
        <f>"000019"</f>
        <v>000019</v>
      </c>
      <c r="K14" s="4">
        <v>42915</v>
      </c>
      <c r="L14" s="5" t="str">
        <f>"000021"</f>
        <v>000021</v>
      </c>
      <c r="M14" s="4">
        <v>42975</v>
      </c>
      <c r="N14" s="5">
        <v>17</v>
      </c>
      <c r="O14" s="5" t="str">
        <f>"007264"</f>
        <v>007264</v>
      </c>
      <c r="P14" s="4">
        <v>43041</v>
      </c>
      <c r="Q14" s="7">
        <v>4.1008199999999997</v>
      </c>
      <c r="R14" s="7">
        <v>0.42082000000000003</v>
      </c>
      <c r="S14" s="7">
        <v>3.68</v>
      </c>
      <c r="T14" s="5">
        <v>1</v>
      </c>
      <c r="U14" s="4">
        <v>43194</v>
      </c>
      <c r="V14" s="5">
        <v>9999999999</v>
      </c>
      <c r="W14" s="6" t="s">
        <v>69</v>
      </c>
      <c r="X14" s="5" t="s">
        <v>28</v>
      </c>
      <c r="Y14" s="6" t="s">
        <v>29</v>
      </c>
      <c r="Z14" s="5" t="s">
        <v>56</v>
      </c>
      <c r="AA14" s="6" t="s">
        <v>55</v>
      </c>
      <c r="AB14" s="7">
        <v>4.1008199999999995E-2</v>
      </c>
      <c r="AD14" s="8"/>
      <c r="AF14" s="8"/>
      <c r="AG14" s="8"/>
    </row>
    <row r="15" spans="1:33" x14ac:dyDescent="0.2">
      <c r="A15" s="12">
        <v>45</v>
      </c>
      <c r="B15" s="13" t="s">
        <v>58</v>
      </c>
      <c r="C15" s="13">
        <v>43194</v>
      </c>
      <c r="D15" s="5">
        <v>42</v>
      </c>
      <c r="E15" s="6" t="s">
        <v>63</v>
      </c>
      <c r="F15" s="5" t="s">
        <v>93</v>
      </c>
      <c r="G15" s="6" t="s">
        <v>94</v>
      </c>
      <c r="H15" s="5" t="str">
        <f>"000013"</f>
        <v>000013</v>
      </c>
      <c r="I15" s="4">
        <v>42846</v>
      </c>
      <c r="J15" s="5" t="str">
        <f>"000017"</f>
        <v>000017</v>
      </c>
      <c r="K15" s="4">
        <v>42915</v>
      </c>
      <c r="L15" s="5" t="str">
        <f>"000013"</f>
        <v>000013</v>
      </c>
      <c r="M15" s="4">
        <v>42973</v>
      </c>
      <c r="N15" s="5">
        <v>17</v>
      </c>
      <c r="O15" s="5" t="str">
        <f>"007272"</f>
        <v>007272</v>
      </c>
      <c r="P15" s="4">
        <v>43041</v>
      </c>
      <c r="Q15" s="7">
        <v>14.603</v>
      </c>
      <c r="R15" s="7">
        <v>1.403</v>
      </c>
      <c r="S15" s="7">
        <v>13.2</v>
      </c>
      <c r="T15" s="5">
        <v>1</v>
      </c>
      <c r="U15" s="4">
        <v>43194</v>
      </c>
      <c r="V15" s="5">
        <v>9999999999</v>
      </c>
      <c r="W15" s="6" t="s">
        <v>95</v>
      </c>
      <c r="X15" s="5" t="s">
        <v>28</v>
      </c>
      <c r="Y15" s="6" t="s">
        <v>29</v>
      </c>
      <c r="Z15" s="5" t="s">
        <v>56</v>
      </c>
      <c r="AA15" s="6" t="s">
        <v>55</v>
      </c>
      <c r="AB15" s="7">
        <v>0.14602999999999999</v>
      </c>
      <c r="AD15" s="8"/>
      <c r="AF15" s="8"/>
      <c r="AG15" s="8"/>
    </row>
    <row r="16" spans="1:33" x14ac:dyDescent="0.2">
      <c r="A16" s="12">
        <v>46</v>
      </c>
      <c r="B16" s="13" t="s">
        <v>58</v>
      </c>
      <c r="C16" s="13">
        <v>43194</v>
      </c>
      <c r="D16" s="5">
        <v>42</v>
      </c>
      <c r="E16" s="6" t="s">
        <v>63</v>
      </c>
      <c r="F16" s="5" t="s">
        <v>96</v>
      </c>
      <c r="G16" s="6" t="s">
        <v>97</v>
      </c>
      <c r="H16" s="5" t="str">
        <f>"000006"</f>
        <v>000006</v>
      </c>
      <c r="I16" s="4">
        <v>42846</v>
      </c>
      <c r="J16" s="5" t="str">
        <f>"000010"</f>
        <v>000010</v>
      </c>
      <c r="K16" s="4">
        <v>42915</v>
      </c>
      <c r="L16" s="5" t="str">
        <f>"000011"</f>
        <v>000011</v>
      </c>
      <c r="M16" s="4">
        <v>42973</v>
      </c>
      <c r="N16" s="5">
        <v>17</v>
      </c>
      <c r="O16" s="5" t="str">
        <f>"007270"</f>
        <v>007270</v>
      </c>
      <c r="P16" s="4">
        <v>43041</v>
      </c>
      <c r="Q16" s="7">
        <v>8.80931</v>
      </c>
      <c r="R16" s="7">
        <v>0.80930999999999997</v>
      </c>
      <c r="S16" s="7">
        <v>8</v>
      </c>
      <c r="T16" s="5">
        <v>1</v>
      </c>
      <c r="U16" s="4">
        <v>43194</v>
      </c>
      <c r="V16" s="5">
        <v>9999999999</v>
      </c>
      <c r="W16" s="6" t="s">
        <v>69</v>
      </c>
      <c r="X16" s="5" t="s">
        <v>28</v>
      </c>
      <c r="Y16" s="6" t="s">
        <v>29</v>
      </c>
      <c r="Z16" s="5" t="s">
        <v>56</v>
      </c>
      <c r="AA16" s="6" t="s">
        <v>55</v>
      </c>
      <c r="AB16" s="7">
        <v>8.8093099999999994E-2</v>
      </c>
      <c r="AD16" s="8"/>
      <c r="AF16" s="8"/>
      <c r="AG16" s="8"/>
    </row>
    <row r="17" spans="1:33" x14ac:dyDescent="0.2">
      <c r="A17" s="12">
        <v>47</v>
      </c>
      <c r="B17" s="13" t="s">
        <v>58</v>
      </c>
      <c r="C17" s="13">
        <v>43194</v>
      </c>
      <c r="D17" s="5">
        <v>42</v>
      </c>
      <c r="E17" s="6" t="s">
        <v>63</v>
      </c>
      <c r="F17" s="5" t="s">
        <v>98</v>
      </c>
      <c r="G17" s="6" t="s">
        <v>99</v>
      </c>
      <c r="H17" s="5" t="str">
        <f>"000056"</f>
        <v>000056</v>
      </c>
      <c r="I17" s="4">
        <v>42611</v>
      </c>
      <c r="J17" s="5" t="str">
        <f>"000225"</f>
        <v>000225</v>
      </c>
      <c r="K17" s="4">
        <v>42751</v>
      </c>
      <c r="L17" s="5" t="str">
        <f>"000225"</f>
        <v>000225</v>
      </c>
      <c r="M17" s="4">
        <v>42751</v>
      </c>
      <c r="N17" s="5">
        <v>16</v>
      </c>
      <c r="O17" s="5" t="str">
        <f>"003619"</f>
        <v>003619</v>
      </c>
      <c r="P17" s="4">
        <v>42916</v>
      </c>
      <c r="Q17" s="7">
        <v>130.64135999999999</v>
      </c>
      <c r="R17" s="7">
        <v>5.1413599999999997</v>
      </c>
      <c r="S17" s="7">
        <v>125.5</v>
      </c>
      <c r="T17" s="5">
        <v>3</v>
      </c>
      <c r="U17" s="4">
        <v>43194</v>
      </c>
      <c r="V17" s="5">
        <v>9902103553</v>
      </c>
      <c r="W17" s="6" t="s">
        <v>100</v>
      </c>
      <c r="X17" s="5" t="s">
        <v>51</v>
      </c>
      <c r="Y17" s="6" t="s">
        <v>50</v>
      </c>
      <c r="Z17" s="5" t="s">
        <v>56</v>
      </c>
      <c r="AA17" s="6" t="s">
        <v>55</v>
      </c>
      <c r="AB17" s="7">
        <v>1.3064136</v>
      </c>
      <c r="AD17" s="8"/>
      <c r="AF17" s="8"/>
      <c r="AG17" s="8"/>
    </row>
    <row r="18" spans="1:33" x14ac:dyDescent="0.2">
      <c r="A18" s="12">
        <v>48</v>
      </c>
      <c r="B18" s="13" t="s">
        <v>58</v>
      </c>
      <c r="C18" s="13">
        <v>43194</v>
      </c>
      <c r="D18" s="5">
        <v>42</v>
      </c>
      <c r="E18" s="6" t="s">
        <v>63</v>
      </c>
      <c r="F18" s="5" t="s">
        <v>101</v>
      </c>
      <c r="G18" s="6" t="s">
        <v>102</v>
      </c>
      <c r="H18" s="5" t="str">
        <f>"000097"</f>
        <v>000097</v>
      </c>
      <c r="I18" s="4">
        <v>42773</v>
      </c>
      <c r="J18" s="5" t="str">
        <f>"000058"</f>
        <v>000058</v>
      </c>
      <c r="K18" s="4">
        <v>43166</v>
      </c>
      <c r="L18" s="5" t="str">
        <f>"000184"</f>
        <v>000184</v>
      </c>
      <c r="M18" s="4">
        <v>43166</v>
      </c>
      <c r="N18" s="5">
        <v>17</v>
      </c>
      <c r="O18" s="5" t="str">
        <f>"000175"</f>
        <v>000175</v>
      </c>
      <c r="P18" s="4">
        <v>43194</v>
      </c>
      <c r="Q18" s="7">
        <v>4.9000000000000004</v>
      </c>
      <c r="R18" s="7">
        <v>0.49</v>
      </c>
      <c r="S18" s="7">
        <v>4.41</v>
      </c>
      <c r="T18" s="5">
        <v>3</v>
      </c>
      <c r="U18" s="4">
        <v>43194</v>
      </c>
      <c r="V18" s="5">
        <v>9999999999</v>
      </c>
      <c r="W18" s="6" t="s">
        <v>103</v>
      </c>
      <c r="X18" s="5" t="s">
        <v>41</v>
      </c>
      <c r="Y18" s="6" t="s">
        <v>40</v>
      </c>
      <c r="Z18" s="5" t="s">
        <v>56</v>
      </c>
      <c r="AA18" s="6" t="s">
        <v>55</v>
      </c>
      <c r="AB18" s="7">
        <v>4.9000000000000002E-2</v>
      </c>
      <c r="AD18" s="8"/>
      <c r="AF18" s="8"/>
      <c r="AG18" s="8"/>
    </row>
    <row r="19" spans="1:33" x14ac:dyDescent="0.2">
      <c r="A19" s="12">
        <v>49</v>
      </c>
      <c r="B19" s="13" t="s">
        <v>58</v>
      </c>
      <c r="C19" s="13">
        <v>43194</v>
      </c>
      <c r="D19" s="5">
        <v>42</v>
      </c>
      <c r="E19" s="6" t="s">
        <v>63</v>
      </c>
      <c r="F19" s="5" t="s">
        <v>104</v>
      </c>
      <c r="G19" s="6" t="s">
        <v>105</v>
      </c>
      <c r="H19" s="5" t="str">
        <f>"000106"</f>
        <v>000106</v>
      </c>
      <c r="I19" s="4">
        <v>42826</v>
      </c>
      <c r="J19" s="5" t="str">
        <f>"000061"</f>
        <v>000061</v>
      </c>
      <c r="K19" s="4">
        <v>43167</v>
      </c>
      <c r="L19" s="5" t="str">
        <f>"000193"</f>
        <v>000193</v>
      </c>
      <c r="M19" s="4">
        <v>43167</v>
      </c>
      <c r="N19" s="5">
        <v>16</v>
      </c>
      <c r="O19" s="5" t="str">
        <f>"000176"</f>
        <v>000176</v>
      </c>
      <c r="P19" s="4">
        <v>43194</v>
      </c>
      <c r="Q19" s="7">
        <v>326.77924999999999</v>
      </c>
      <c r="R19" s="7">
        <v>13.779249999999999</v>
      </c>
      <c r="S19" s="7">
        <v>313</v>
      </c>
      <c r="T19" s="5">
        <v>3</v>
      </c>
      <c r="U19" s="4">
        <v>43194</v>
      </c>
      <c r="V19" s="5">
        <v>1234567890</v>
      </c>
      <c r="W19" s="6" t="s">
        <v>106</v>
      </c>
      <c r="X19" s="5" t="s">
        <v>107</v>
      </c>
      <c r="Y19" s="6" t="s">
        <v>108</v>
      </c>
      <c r="Z19" s="5" t="s">
        <v>56</v>
      </c>
      <c r="AA19" s="6" t="s">
        <v>55</v>
      </c>
      <c r="AB19" s="7">
        <v>3.2677925000000001</v>
      </c>
      <c r="AD19" s="8"/>
      <c r="AF19" s="8"/>
      <c r="AG19" s="8"/>
    </row>
    <row r="20" spans="1:33" x14ac:dyDescent="0.2">
      <c r="A20" s="12">
        <v>50</v>
      </c>
      <c r="B20" s="13" t="s">
        <v>58</v>
      </c>
      <c r="C20" s="13">
        <v>43194</v>
      </c>
      <c r="D20" s="5">
        <v>42</v>
      </c>
      <c r="E20" s="6" t="s">
        <v>63</v>
      </c>
      <c r="F20" s="5" t="s">
        <v>109</v>
      </c>
      <c r="G20" s="6" t="s">
        <v>110</v>
      </c>
      <c r="H20" s="5" t="str">
        <f>"000106"</f>
        <v>000106</v>
      </c>
      <c r="I20" s="4">
        <v>42803</v>
      </c>
      <c r="J20" s="5" t="str">
        <f>"000059"</f>
        <v>000059</v>
      </c>
      <c r="K20" s="4">
        <v>43167</v>
      </c>
      <c r="L20" s="5" t="str">
        <f>"000191"</f>
        <v>000191</v>
      </c>
      <c r="M20" s="4">
        <v>43167</v>
      </c>
      <c r="N20" s="5">
        <v>16</v>
      </c>
      <c r="O20" s="5" t="str">
        <f>"000177"</f>
        <v>000177</v>
      </c>
      <c r="P20" s="4">
        <v>43194</v>
      </c>
      <c r="Q20" s="7">
        <v>237.37161</v>
      </c>
      <c r="R20" s="7">
        <v>44.671610000000001</v>
      </c>
      <c r="S20" s="7">
        <v>192.7</v>
      </c>
      <c r="T20" s="5">
        <v>3</v>
      </c>
      <c r="U20" s="4">
        <v>43194</v>
      </c>
      <c r="V20" s="5">
        <v>9902103553</v>
      </c>
      <c r="W20" s="6" t="s">
        <v>111</v>
      </c>
      <c r="X20" s="5" t="s">
        <v>107</v>
      </c>
      <c r="Y20" s="6" t="s">
        <v>108</v>
      </c>
      <c r="Z20" s="5" t="s">
        <v>56</v>
      </c>
      <c r="AA20" s="6" t="s">
        <v>55</v>
      </c>
      <c r="AB20" s="7">
        <v>2.3737161000000002</v>
      </c>
      <c r="AD20" s="8"/>
      <c r="AF20" s="8"/>
      <c r="AG20" s="8"/>
    </row>
    <row r="21" spans="1:33" x14ac:dyDescent="0.2">
      <c r="A21" s="12">
        <v>242</v>
      </c>
      <c r="B21" s="13" t="s">
        <v>58</v>
      </c>
      <c r="C21" s="13">
        <v>43196</v>
      </c>
      <c r="D21" s="5">
        <v>42</v>
      </c>
      <c r="E21" s="6" t="s">
        <v>63</v>
      </c>
      <c r="F21" s="5" t="s">
        <v>112</v>
      </c>
      <c r="G21" s="6" t="s">
        <v>113</v>
      </c>
      <c r="H21" s="5" t="str">
        <f>"000059"</f>
        <v>000059</v>
      </c>
      <c r="I21" s="4">
        <v>42639</v>
      </c>
      <c r="J21" s="5" t="str">
        <f>"000224"</f>
        <v>000224</v>
      </c>
      <c r="K21" s="4">
        <v>42751</v>
      </c>
      <c r="L21" s="5" t="str">
        <f>"000224"</f>
        <v>000224</v>
      </c>
      <c r="M21" s="4">
        <v>42751</v>
      </c>
      <c r="N21" s="5">
        <v>17</v>
      </c>
      <c r="O21" s="5" t="str">
        <f>"000987"</f>
        <v>000987</v>
      </c>
      <c r="P21" s="4">
        <v>42853</v>
      </c>
      <c r="Q21" s="7">
        <v>6.3812499999999996</v>
      </c>
      <c r="R21" s="7">
        <v>0.63815</v>
      </c>
      <c r="S21" s="7">
        <v>5.7431000000000001</v>
      </c>
      <c r="T21" s="5">
        <v>7</v>
      </c>
      <c r="U21" s="4">
        <v>43196</v>
      </c>
      <c r="V21" s="5">
        <v>9986551818</v>
      </c>
      <c r="W21" s="6" t="s">
        <v>114</v>
      </c>
      <c r="X21" s="5" t="s">
        <v>28</v>
      </c>
      <c r="Y21" s="6" t="s">
        <v>29</v>
      </c>
      <c r="Z21" s="5" t="s">
        <v>56</v>
      </c>
      <c r="AA21" s="6" t="s">
        <v>55</v>
      </c>
      <c r="AB21" s="7">
        <v>6.3812499999999994E-2</v>
      </c>
      <c r="AD21" s="8"/>
      <c r="AF21" s="8"/>
      <c r="AG21" s="8"/>
    </row>
    <row r="22" spans="1:33" x14ac:dyDescent="0.2">
      <c r="A22" s="12">
        <v>243</v>
      </c>
      <c r="B22" s="13" t="s">
        <v>58</v>
      </c>
      <c r="C22" s="13">
        <v>43196</v>
      </c>
      <c r="D22" s="5">
        <v>42</v>
      </c>
      <c r="E22" s="6" t="s">
        <v>63</v>
      </c>
      <c r="F22" s="5" t="s">
        <v>115</v>
      </c>
      <c r="G22" s="6" t="s">
        <v>116</v>
      </c>
      <c r="H22" s="5" t="str">
        <f>"000070"</f>
        <v>000070</v>
      </c>
      <c r="I22" s="4">
        <v>42668</v>
      </c>
      <c r="J22" s="5" t="str">
        <f>"000026"</f>
        <v>000026</v>
      </c>
      <c r="K22" s="4">
        <v>42753</v>
      </c>
      <c r="L22" s="5" t="str">
        <f>"000251"</f>
        <v>000251</v>
      </c>
      <c r="M22" s="4">
        <v>42812</v>
      </c>
      <c r="N22" s="5">
        <v>16</v>
      </c>
      <c r="O22" s="5" t="str">
        <f>"000389"</f>
        <v>000389</v>
      </c>
      <c r="P22" s="4">
        <v>42843</v>
      </c>
      <c r="Q22" s="7">
        <v>4.9000000000000004</v>
      </c>
      <c r="R22" s="7">
        <v>0.49</v>
      </c>
      <c r="S22" s="7">
        <v>4.41</v>
      </c>
      <c r="T22" s="5">
        <v>7</v>
      </c>
      <c r="U22" s="4">
        <v>43196</v>
      </c>
      <c r="V22" s="5">
        <v>9986551818</v>
      </c>
      <c r="W22" s="6" t="s">
        <v>117</v>
      </c>
      <c r="X22" s="5" t="s">
        <v>41</v>
      </c>
      <c r="Y22" s="6" t="s">
        <v>40</v>
      </c>
      <c r="Z22" s="5" t="s">
        <v>56</v>
      </c>
      <c r="AA22" s="6" t="s">
        <v>55</v>
      </c>
      <c r="AB22" s="7">
        <v>4.9000000000000002E-2</v>
      </c>
      <c r="AD22" s="8"/>
      <c r="AF22" s="8"/>
      <c r="AG22" s="8"/>
    </row>
    <row r="23" spans="1:33" x14ac:dyDescent="0.2">
      <c r="A23" s="12">
        <v>510</v>
      </c>
      <c r="B23" s="13" t="s">
        <v>58</v>
      </c>
      <c r="C23" s="13">
        <v>43203</v>
      </c>
      <c r="D23" s="5">
        <v>42</v>
      </c>
      <c r="E23" s="6" t="s">
        <v>63</v>
      </c>
      <c r="F23" s="5" t="s">
        <v>101</v>
      </c>
      <c r="G23" s="6" t="s">
        <v>102</v>
      </c>
      <c r="H23" s="5" t="str">
        <f>"000097"</f>
        <v>000097</v>
      </c>
      <c r="I23" s="4">
        <v>42773</v>
      </c>
      <c r="J23" s="5" t="str">
        <f>"000058"</f>
        <v>000058</v>
      </c>
      <c r="K23" s="4">
        <v>43166</v>
      </c>
      <c r="L23" s="5" t="str">
        <f>"000184"</f>
        <v>000184</v>
      </c>
      <c r="M23" s="4">
        <v>43166</v>
      </c>
      <c r="N23" s="5">
        <v>17</v>
      </c>
      <c r="O23" s="5" t="str">
        <f>"000175"</f>
        <v>000175</v>
      </c>
      <c r="P23" s="4">
        <v>43194</v>
      </c>
      <c r="Q23" s="7">
        <v>154.21884</v>
      </c>
      <c r="R23" s="7">
        <v>4.7807899999999997</v>
      </c>
      <c r="S23" s="7">
        <v>149.43805</v>
      </c>
      <c r="T23" s="5">
        <v>17</v>
      </c>
      <c r="U23" s="4">
        <v>43203</v>
      </c>
      <c r="V23" s="5">
        <v>9845543771</v>
      </c>
      <c r="W23" s="6" t="s">
        <v>118</v>
      </c>
      <c r="X23" s="5" t="s">
        <v>41</v>
      </c>
      <c r="Y23" s="6" t="s">
        <v>40</v>
      </c>
      <c r="Z23" s="5" t="s">
        <v>49</v>
      </c>
      <c r="AA23" s="6" t="s">
        <v>48</v>
      </c>
      <c r="AB23" s="7">
        <v>1.5421883999999999</v>
      </c>
      <c r="AD23" s="8"/>
      <c r="AF23" s="8"/>
      <c r="AG23" s="8"/>
    </row>
    <row r="24" spans="1:33" x14ac:dyDescent="0.2">
      <c r="A24" s="12">
        <v>650</v>
      </c>
      <c r="B24" s="13" t="s">
        <v>58</v>
      </c>
      <c r="C24" s="13">
        <v>43215</v>
      </c>
      <c r="D24" s="5">
        <v>42</v>
      </c>
      <c r="E24" s="6" t="s">
        <v>63</v>
      </c>
      <c r="F24" s="5" t="s">
        <v>119</v>
      </c>
      <c r="G24" s="6" t="s">
        <v>120</v>
      </c>
      <c r="H24" s="5" t="str">
        <f>"000064"</f>
        <v>000064</v>
      </c>
      <c r="I24" s="4">
        <v>43173</v>
      </c>
      <c r="J24" s="5" t="str">
        <f>"000125"</f>
        <v>000125</v>
      </c>
      <c r="K24" s="4">
        <v>43187</v>
      </c>
      <c r="L24" s="5" t="str">
        <f>"000125"</f>
        <v>000125</v>
      </c>
      <c r="M24" s="4">
        <v>43187</v>
      </c>
      <c r="N24" s="5">
        <v>17</v>
      </c>
      <c r="O24" s="5" t="str">
        <f>"000607"</f>
        <v>000607</v>
      </c>
      <c r="P24" s="4">
        <v>43209</v>
      </c>
      <c r="Q24" s="7">
        <v>10.38275</v>
      </c>
      <c r="R24" s="7">
        <v>0.21804000000000001</v>
      </c>
      <c r="S24" s="7">
        <v>10.164709999999999</v>
      </c>
      <c r="T24" s="5">
        <v>24</v>
      </c>
      <c r="U24" s="4">
        <v>43215</v>
      </c>
      <c r="V24" s="5">
        <v>9845044408</v>
      </c>
      <c r="W24" s="6" t="s">
        <v>121</v>
      </c>
      <c r="X24" s="5" t="s">
        <v>38</v>
      </c>
      <c r="Y24" s="6" t="s">
        <v>39</v>
      </c>
      <c r="Z24" s="5" t="s">
        <v>54</v>
      </c>
      <c r="AA24" s="6" t="s">
        <v>53</v>
      </c>
      <c r="AB24" s="7">
        <v>0.1038275</v>
      </c>
      <c r="AD24" s="8"/>
      <c r="AF24" s="8"/>
      <c r="AG24" s="8"/>
    </row>
    <row r="25" spans="1:33" x14ac:dyDescent="0.2">
      <c r="A25" s="12">
        <v>699</v>
      </c>
      <c r="B25" s="13" t="s">
        <v>58</v>
      </c>
      <c r="C25" s="13">
        <v>43216</v>
      </c>
      <c r="D25" s="5">
        <v>42</v>
      </c>
      <c r="E25" s="6" t="s">
        <v>63</v>
      </c>
      <c r="F25" s="5" t="s">
        <v>122</v>
      </c>
      <c r="G25" s="6" t="s">
        <v>123</v>
      </c>
      <c r="H25" s="5" t="str">
        <f>"000059"</f>
        <v>000059</v>
      </c>
      <c r="I25" s="4">
        <v>43119</v>
      </c>
      <c r="J25" s="5" t="str">
        <f>"000064"</f>
        <v>000064</v>
      </c>
      <c r="K25" s="4">
        <v>43190</v>
      </c>
      <c r="L25" s="5" t="str">
        <f>"000021"</f>
        <v>000021</v>
      </c>
      <c r="M25" s="4">
        <v>43213</v>
      </c>
      <c r="N25" s="5">
        <v>18</v>
      </c>
      <c r="O25" s="5" t="str">
        <f>""</f>
        <v/>
      </c>
      <c r="P25" s="4">
        <v>43271</v>
      </c>
      <c r="Q25" s="7">
        <v>96.975710000000007</v>
      </c>
      <c r="R25" s="7">
        <v>8.9757099999999994</v>
      </c>
      <c r="S25" s="7">
        <v>88</v>
      </c>
      <c r="T25" s="5">
        <v>25</v>
      </c>
      <c r="U25" s="4">
        <v>43216</v>
      </c>
      <c r="V25" s="5">
        <v>9611354208</v>
      </c>
      <c r="W25" s="6" t="s">
        <v>45</v>
      </c>
      <c r="X25" s="5" t="s">
        <v>60</v>
      </c>
      <c r="Y25" s="6" t="s">
        <v>59</v>
      </c>
      <c r="Z25" s="5" t="s">
        <v>56</v>
      </c>
      <c r="AA25" s="6" t="s">
        <v>55</v>
      </c>
      <c r="AB25" s="7">
        <v>0.96975710000000004</v>
      </c>
      <c r="AD25" s="8"/>
      <c r="AF25" s="8"/>
      <c r="AG25" s="8"/>
    </row>
    <row r="26" spans="1:33" x14ac:dyDescent="0.2">
      <c r="A26" s="12">
        <v>943</v>
      </c>
      <c r="B26" s="13" t="s">
        <v>37</v>
      </c>
      <c r="C26" s="13">
        <v>43229</v>
      </c>
      <c r="D26" s="5">
        <v>42</v>
      </c>
      <c r="E26" s="6" t="s">
        <v>63</v>
      </c>
      <c r="F26" s="5" t="s">
        <v>124</v>
      </c>
      <c r="G26" s="6" t="s">
        <v>125</v>
      </c>
      <c r="H26" s="5" t="str">
        <f>"000017"</f>
        <v>000017</v>
      </c>
      <c r="I26" s="4">
        <v>42846</v>
      </c>
      <c r="J26" s="5" t="str">
        <f>"000021"</f>
        <v>000021</v>
      </c>
      <c r="K26" s="4">
        <v>42915</v>
      </c>
      <c r="L26" s="5" t="str">
        <f>"000023"</f>
        <v>000023</v>
      </c>
      <c r="M26" s="4">
        <v>42975</v>
      </c>
      <c r="N26" s="5">
        <v>17</v>
      </c>
      <c r="O26" s="5" t="str">
        <f>"007285"</f>
        <v>007285</v>
      </c>
      <c r="P26" s="4">
        <v>43041</v>
      </c>
      <c r="Q26" s="7">
        <v>190.35272000000001</v>
      </c>
      <c r="R26" s="7">
        <v>18.79055</v>
      </c>
      <c r="S26" s="7">
        <v>171.56217000000001</v>
      </c>
      <c r="T26" s="5">
        <v>47</v>
      </c>
      <c r="U26" s="4">
        <v>43229</v>
      </c>
      <c r="V26" s="5">
        <v>9999999999</v>
      </c>
      <c r="W26" s="6" t="s">
        <v>84</v>
      </c>
      <c r="X26" s="5" t="s">
        <v>28</v>
      </c>
      <c r="Y26" s="6" t="s">
        <v>29</v>
      </c>
      <c r="Z26" s="5" t="s">
        <v>56</v>
      </c>
      <c r="AA26" s="6" t="s">
        <v>55</v>
      </c>
      <c r="AB26" s="7">
        <v>1.9035272000000001</v>
      </c>
      <c r="AD26" s="8"/>
      <c r="AF26" s="8"/>
      <c r="AG26" s="8"/>
    </row>
    <row r="27" spans="1:33" x14ac:dyDescent="0.2">
      <c r="A27" s="12">
        <v>1618</v>
      </c>
      <c r="B27" s="13" t="s">
        <v>36</v>
      </c>
      <c r="C27" s="13">
        <v>43252</v>
      </c>
      <c r="D27" s="5">
        <v>42</v>
      </c>
      <c r="E27" s="6" t="s">
        <v>63</v>
      </c>
      <c r="F27" s="5" t="s">
        <v>126</v>
      </c>
      <c r="G27" s="6" t="s">
        <v>127</v>
      </c>
      <c r="H27" s="5" t="str">
        <f>"000042"</f>
        <v>000042</v>
      </c>
      <c r="I27" s="4">
        <v>42551</v>
      </c>
      <c r="J27" s="5" t="str">
        <f>"000019"</f>
        <v>000019</v>
      </c>
      <c r="K27" s="4">
        <v>42734</v>
      </c>
      <c r="L27" s="5" t="str">
        <f>"000212"</f>
        <v>000212</v>
      </c>
      <c r="M27" s="4">
        <v>42734</v>
      </c>
      <c r="N27" s="5">
        <v>16</v>
      </c>
      <c r="O27" s="5" t="str">
        <f>"001973"</f>
        <v>001973</v>
      </c>
      <c r="P27" s="4">
        <v>43246</v>
      </c>
      <c r="Q27" s="7">
        <v>5.2484999999999999</v>
      </c>
      <c r="R27" s="7">
        <v>0.65849999999999997</v>
      </c>
      <c r="S27" s="7">
        <v>4.59</v>
      </c>
      <c r="T27" s="5">
        <v>64</v>
      </c>
      <c r="U27" s="4">
        <v>43252</v>
      </c>
      <c r="V27" s="5">
        <v>9900027228</v>
      </c>
      <c r="W27" s="6" t="s">
        <v>128</v>
      </c>
      <c r="X27" s="5" t="s">
        <v>62</v>
      </c>
      <c r="Y27" s="6" t="s">
        <v>61</v>
      </c>
      <c r="Z27" s="5" t="s">
        <v>56</v>
      </c>
      <c r="AA27" s="6" t="s">
        <v>55</v>
      </c>
      <c r="AB27" s="7">
        <v>5.2484999999999997E-2</v>
      </c>
      <c r="AD27" s="8"/>
      <c r="AF27" s="8"/>
      <c r="AG27" s="8"/>
    </row>
    <row r="28" spans="1:33" x14ac:dyDescent="0.2">
      <c r="A28" s="12">
        <v>2815</v>
      </c>
      <c r="B28" s="13" t="s">
        <v>33</v>
      </c>
      <c r="C28" s="13">
        <v>43283</v>
      </c>
      <c r="D28" s="5">
        <v>42</v>
      </c>
      <c r="E28" s="6" t="s">
        <v>63</v>
      </c>
      <c r="F28" s="5" t="s">
        <v>129</v>
      </c>
      <c r="G28" s="6" t="s">
        <v>130</v>
      </c>
      <c r="H28" s="5" t="str">
        <f>"000043"</f>
        <v>000043</v>
      </c>
      <c r="I28" s="4">
        <v>42551</v>
      </c>
      <c r="J28" s="5" t="str">
        <f>"000020"</f>
        <v>000020</v>
      </c>
      <c r="K28" s="4">
        <v>42734</v>
      </c>
      <c r="L28" s="5" t="str">
        <f>"000214"</f>
        <v>000214</v>
      </c>
      <c r="M28" s="4">
        <v>42734</v>
      </c>
      <c r="N28" s="5">
        <v>16</v>
      </c>
      <c r="O28" s="5" t="str">
        <f>"003191"</f>
        <v>003191</v>
      </c>
      <c r="P28" s="4">
        <v>43280</v>
      </c>
      <c r="Q28" s="7">
        <v>7.9089400000000003</v>
      </c>
      <c r="R28" s="7">
        <v>1.2147600000000001</v>
      </c>
      <c r="S28" s="7">
        <v>6.6941800000000002</v>
      </c>
      <c r="T28" s="5">
        <v>107</v>
      </c>
      <c r="U28" s="4">
        <v>43283</v>
      </c>
      <c r="V28" s="5">
        <v>9999999999</v>
      </c>
      <c r="W28" s="6" t="s">
        <v>131</v>
      </c>
      <c r="X28" s="5" t="s">
        <v>62</v>
      </c>
      <c r="Y28" s="6" t="s">
        <v>61</v>
      </c>
      <c r="Z28" s="5" t="s">
        <v>56</v>
      </c>
      <c r="AA28" s="6" t="s">
        <v>55</v>
      </c>
      <c r="AB28" s="7">
        <v>7.9089400000000004E-2</v>
      </c>
      <c r="AD28" s="8"/>
      <c r="AF28" s="8"/>
      <c r="AG28" s="8"/>
    </row>
    <row r="29" spans="1:33" x14ac:dyDescent="0.2">
      <c r="A29" s="12">
        <v>2987</v>
      </c>
      <c r="B29" s="13" t="s">
        <v>33</v>
      </c>
      <c r="C29" s="13">
        <v>43284</v>
      </c>
      <c r="D29" s="5">
        <v>42</v>
      </c>
      <c r="E29" s="6" t="s">
        <v>63</v>
      </c>
      <c r="F29" s="5" t="s">
        <v>132</v>
      </c>
      <c r="G29" s="6" t="s">
        <v>133</v>
      </c>
      <c r="H29" s="5" t="str">
        <f>"000103"</f>
        <v>000103</v>
      </c>
      <c r="I29" s="4">
        <v>43167</v>
      </c>
      <c r="J29" s="5" t="str">
        <f>"000015"</f>
        <v>000015</v>
      </c>
      <c r="K29" s="4">
        <v>43257</v>
      </c>
      <c r="L29" s="5" t="str">
        <f>"000027"</f>
        <v>000027</v>
      </c>
      <c r="M29" s="4">
        <v>43257</v>
      </c>
      <c r="N29" s="5">
        <v>18</v>
      </c>
      <c r="O29" s="5" t="str">
        <f>"002817"</f>
        <v>002817</v>
      </c>
      <c r="P29" s="4">
        <v>43271</v>
      </c>
      <c r="Q29" s="7">
        <v>92.080200000000005</v>
      </c>
      <c r="R29" s="7">
        <v>10.145210000000001</v>
      </c>
      <c r="S29" s="7">
        <v>81.934989999999999</v>
      </c>
      <c r="T29" s="5">
        <v>110</v>
      </c>
      <c r="U29" s="4">
        <v>43284</v>
      </c>
      <c r="V29" s="5">
        <v>9611354208</v>
      </c>
      <c r="W29" s="6" t="s">
        <v>45</v>
      </c>
      <c r="X29" s="5" t="s">
        <v>60</v>
      </c>
      <c r="Y29" s="6" t="s">
        <v>59</v>
      </c>
      <c r="Z29" s="5" t="s">
        <v>56</v>
      </c>
      <c r="AA29" s="6" t="s">
        <v>55</v>
      </c>
      <c r="AB29" s="7">
        <v>0.92080200000000001</v>
      </c>
      <c r="AD29" s="8"/>
      <c r="AF29" s="8"/>
      <c r="AG29" s="8"/>
    </row>
    <row r="30" spans="1:33" x14ac:dyDescent="0.2">
      <c r="A30" s="12">
        <v>3147</v>
      </c>
      <c r="B30" s="13" t="s">
        <v>33</v>
      </c>
      <c r="C30" s="13">
        <v>43290</v>
      </c>
      <c r="D30" s="5">
        <v>42</v>
      </c>
      <c r="E30" s="6" t="s">
        <v>63</v>
      </c>
      <c r="F30" s="5" t="s">
        <v>134</v>
      </c>
      <c r="G30" s="6" t="s">
        <v>135</v>
      </c>
      <c r="H30" s="5" t="str">
        <f>"000048"</f>
        <v>000048</v>
      </c>
      <c r="I30" s="4">
        <v>42551</v>
      </c>
      <c r="J30" s="5" t="str">
        <f>"000017"</f>
        <v>000017</v>
      </c>
      <c r="K30" s="4">
        <v>42734</v>
      </c>
      <c r="L30" s="5" t="str">
        <f>"000209"</f>
        <v>000209</v>
      </c>
      <c r="M30" s="4">
        <v>42734</v>
      </c>
      <c r="N30" s="5">
        <v>16</v>
      </c>
      <c r="O30" s="5" t="str">
        <f>"003428"</f>
        <v>003428</v>
      </c>
      <c r="P30" s="4">
        <v>43288</v>
      </c>
      <c r="Q30" s="7">
        <v>18.175160000000002</v>
      </c>
      <c r="R30" s="7">
        <v>2.2251599999999998</v>
      </c>
      <c r="S30" s="7">
        <v>15.95</v>
      </c>
      <c r="T30" s="5">
        <v>117</v>
      </c>
      <c r="U30" s="4">
        <v>43290</v>
      </c>
      <c r="V30" s="5">
        <v>9141433220</v>
      </c>
      <c r="W30" s="6" t="s">
        <v>136</v>
      </c>
      <c r="X30" s="5" t="s">
        <v>31</v>
      </c>
      <c r="Y30" s="6" t="s">
        <v>32</v>
      </c>
      <c r="Z30" s="5" t="s">
        <v>56</v>
      </c>
      <c r="AA30" s="6" t="s">
        <v>55</v>
      </c>
      <c r="AB30" s="7">
        <v>0.18175160000000001</v>
      </c>
      <c r="AD30" s="8"/>
      <c r="AF30" s="8"/>
      <c r="AG30" s="8"/>
    </row>
    <row r="31" spans="1:33" x14ac:dyDescent="0.2">
      <c r="A31" s="12">
        <v>3148</v>
      </c>
      <c r="B31" s="13" t="s">
        <v>33</v>
      </c>
      <c r="C31" s="13">
        <v>43290</v>
      </c>
      <c r="D31" s="5">
        <v>42</v>
      </c>
      <c r="E31" s="6" t="s">
        <v>63</v>
      </c>
      <c r="F31" s="5" t="s">
        <v>137</v>
      </c>
      <c r="G31" s="6" t="s">
        <v>138</v>
      </c>
      <c r="H31" s="5" t="str">
        <f>"000049"</f>
        <v>000049</v>
      </c>
      <c r="I31" s="4">
        <v>42551</v>
      </c>
      <c r="J31" s="5" t="str">
        <f>"000018"</f>
        <v>000018</v>
      </c>
      <c r="K31" s="4">
        <v>42734</v>
      </c>
      <c r="L31" s="5" t="str">
        <f>"000208"</f>
        <v>000208</v>
      </c>
      <c r="M31" s="4">
        <v>42734</v>
      </c>
      <c r="N31" s="5">
        <v>16</v>
      </c>
      <c r="O31" s="5" t="str">
        <f>"003429"</f>
        <v>003429</v>
      </c>
      <c r="P31" s="4">
        <v>43288</v>
      </c>
      <c r="Q31" s="7">
        <v>19.207750000000001</v>
      </c>
      <c r="R31" s="7">
        <v>2.3577499999999998</v>
      </c>
      <c r="S31" s="7">
        <v>16.850000000000001</v>
      </c>
      <c r="T31" s="5">
        <v>117</v>
      </c>
      <c r="U31" s="4">
        <v>43290</v>
      </c>
      <c r="V31" s="5">
        <v>9141433220</v>
      </c>
      <c r="W31" s="6" t="s">
        <v>136</v>
      </c>
      <c r="X31" s="5" t="s">
        <v>31</v>
      </c>
      <c r="Y31" s="6" t="s">
        <v>32</v>
      </c>
      <c r="Z31" s="5" t="s">
        <v>56</v>
      </c>
      <c r="AA31" s="6" t="s">
        <v>55</v>
      </c>
      <c r="AB31" s="7">
        <v>0.19207750000000001</v>
      </c>
      <c r="AD31" s="8"/>
      <c r="AF31" s="8"/>
      <c r="AG31" s="8"/>
    </row>
    <row r="32" spans="1:33" x14ac:dyDescent="0.2">
      <c r="A32" s="12">
        <v>3149</v>
      </c>
      <c r="B32" s="13" t="s">
        <v>33</v>
      </c>
      <c r="C32" s="13">
        <v>43290</v>
      </c>
      <c r="D32" s="5">
        <v>42</v>
      </c>
      <c r="E32" s="6" t="s">
        <v>63</v>
      </c>
      <c r="F32" s="5" t="s">
        <v>139</v>
      </c>
      <c r="G32" s="6" t="s">
        <v>140</v>
      </c>
      <c r="H32" s="5" t="str">
        <f>"000040"</f>
        <v>000040</v>
      </c>
      <c r="I32" s="4">
        <v>42551</v>
      </c>
      <c r="J32" s="5" t="str">
        <f>"000023"</f>
        <v>000023</v>
      </c>
      <c r="K32" s="4">
        <v>42734</v>
      </c>
      <c r="L32" s="5" t="str">
        <f>"000211"</f>
        <v>000211</v>
      </c>
      <c r="M32" s="4">
        <v>42734</v>
      </c>
      <c r="N32" s="5">
        <v>16</v>
      </c>
      <c r="O32" s="5" t="str">
        <f>"003430"</f>
        <v>003430</v>
      </c>
      <c r="P32" s="4">
        <v>43288</v>
      </c>
      <c r="Q32" s="7">
        <v>20.939579999999999</v>
      </c>
      <c r="R32" s="7">
        <v>2.5965799999999999</v>
      </c>
      <c r="S32" s="7">
        <v>18.343</v>
      </c>
      <c r="T32" s="5">
        <v>117</v>
      </c>
      <c r="U32" s="4">
        <v>43290</v>
      </c>
      <c r="V32" s="5">
        <v>9611414936</v>
      </c>
      <c r="W32" s="6" t="s">
        <v>141</v>
      </c>
      <c r="X32" s="5" t="s">
        <v>31</v>
      </c>
      <c r="Y32" s="6" t="s">
        <v>32</v>
      </c>
      <c r="Z32" s="5" t="s">
        <v>56</v>
      </c>
      <c r="AA32" s="6" t="s">
        <v>55</v>
      </c>
      <c r="AB32" s="7">
        <v>0.20939579999999999</v>
      </c>
      <c r="AD32" s="8"/>
      <c r="AF32" s="8"/>
      <c r="AG32" s="8"/>
    </row>
    <row r="33" spans="1:33" x14ac:dyDescent="0.2">
      <c r="A33" s="12">
        <v>3240</v>
      </c>
      <c r="B33" s="13" t="s">
        <v>33</v>
      </c>
      <c r="C33" s="13">
        <v>43293</v>
      </c>
      <c r="D33" s="5">
        <v>42</v>
      </c>
      <c r="E33" s="6" t="s">
        <v>63</v>
      </c>
      <c r="F33" s="5" t="s">
        <v>142</v>
      </c>
      <c r="G33" s="6" t="s">
        <v>143</v>
      </c>
      <c r="H33" s="5" t="str">
        <f>"000003"</f>
        <v>000003</v>
      </c>
      <c r="I33" s="4">
        <v>42992</v>
      </c>
      <c r="J33" s="5" t="str">
        <f>"000021"</f>
        <v>000021</v>
      </c>
      <c r="K33" s="4">
        <v>43283</v>
      </c>
      <c r="L33" s="5" t="str">
        <f>"000044"</f>
        <v>000044</v>
      </c>
      <c r="M33" s="4">
        <v>43283</v>
      </c>
      <c r="N33" s="5">
        <v>17</v>
      </c>
      <c r="O33" s="5" t="str">
        <f>"003574"</f>
        <v>003574</v>
      </c>
      <c r="P33" s="4">
        <v>43292</v>
      </c>
      <c r="Q33" s="7">
        <v>28.003979999999999</v>
      </c>
      <c r="R33" s="7">
        <v>1.7039800000000001</v>
      </c>
      <c r="S33" s="7">
        <v>26.3</v>
      </c>
      <c r="T33" s="5">
        <v>122</v>
      </c>
      <c r="U33" s="4">
        <v>43293</v>
      </c>
      <c r="V33" s="5">
        <v>9743746317</v>
      </c>
      <c r="W33" s="6" t="s">
        <v>144</v>
      </c>
      <c r="X33" s="5" t="s">
        <v>47</v>
      </c>
      <c r="Y33" s="6" t="s">
        <v>46</v>
      </c>
      <c r="Z33" s="5" t="s">
        <v>56</v>
      </c>
      <c r="AA33" s="6" t="s">
        <v>55</v>
      </c>
      <c r="AB33" s="7">
        <v>0.28003980000000001</v>
      </c>
      <c r="AD33" s="8"/>
      <c r="AF33" s="8"/>
      <c r="AG33" s="8"/>
    </row>
    <row r="34" spans="1:33" x14ac:dyDescent="0.2">
      <c r="A34" s="12">
        <v>3372</v>
      </c>
      <c r="B34" s="13" t="s">
        <v>33</v>
      </c>
      <c r="C34" s="13">
        <v>43298</v>
      </c>
      <c r="D34" s="5">
        <v>42</v>
      </c>
      <c r="E34" s="6" t="s">
        <v>63</v>
      </c>
      <c r="F34" s="5" t="s">
        <v>132</v>
      </c>
      <c r="G34" s="6" t="s">
        <v>133</v>
      </c>
      <c r="H34" s="5" t="str">
        <f>"000103"</f>
        <v>000103</v>
      </c>
      <c r="I34" s="4">
        <v>43167</v>
      </c>
      <c r="J34" s="5" t="str">
        <f>"000015"</f>
        <v>000015</v>
      </c>
      <c r="K34" s="4">
        <v>43257</v>
      </c>
      <c r="L34" s="5" t="str">
        <f>"000027"</f>
        <v>000027</v>
      </c>
      <c r="M34" s="4">
        <v>43257</v>
      </c>
      <c r="N34" s="5">
        <v>18</v>
      </c>
      <c r="O34" s="5" t="str">
        <f>"002817"</f>
        <v>002817</v>
      </c>
      <c r="P34" s="4">
        <v>43271</v>
      </c>
      <c r="Q34" s="7">
        <v>4.4950000000000001</v>
      </c>
      <c r="R34" s="7">
        <v>0.44950000000000001</v>
      </c>
      <c r="S34" s="7">
        <v>4.0454999999999997</v>
      </c>
      <c r="T34" s="5">
        <v>126</v>
      </c>
      <c r="U34" s="4">
        <v>43298</v>
      </c>
      <c r="V34" s="5">
        <v>9886998316</v>
      </c>
      <c r="W34" s="6" t="s">
        <v>57</v>
      </c>
      <c r="X34" s="5" t="s">
        <v>60</v>
      </c>
      <c r="Y34" s="6" t="s">
        <v>59</v>
      </c>
      <c r="Z34" s="5" t="s">
        <v>56</v>
      </c>
      <c r="AA34" s="6" t="s">
        <v>55</v>
      </c>
      <c r="AB34" s="7">
        <v>4.4950000000000004E-2</v>
      </c>
      <c r="AD34" s="8"/>
      <c r="AF34" s="8"/>
      <c r="AG34" s="8"/>
    </row>
    <row r="35" spans="1:33" x14ac:dyDescent="0.2">
      <c r="A35" s="12">
        <v>3469</v>
      </c>
      <c r="B35" s="13" t="s">
        <v>33</v>
      </c>
      <c r="C35" s="13">
        <v>43299</v>
      </c>
      <c r="D35" s="5">
        <v>42</v>
      </c>
      <c r="E35" s="6" t="s">
        <v>63</v>
      </c>
      <c r="F35" s="5" t="s">
        <v>145</v>
      </c>
      <c r="G35" s="6" t="s">
        <v>146</v>
      </c>
      <c r="H35" s="5" t="str">
        <f>"000036"</f>
        <v>000036</v>
      </c>
      <c r="I35" s="4">
        <v>42794</v>
      </c>
      <c r="J35" s="5" t="str">
        <f>"000088"</f>
        <v>000088</v>
      </c>
      <c r="K35" s="4">
        <v>43118</v>
      </c>
      <c r="L35" s="5" t="str">
        <f>"000088"</f>
        <v>000088</v>
      </c>
      <c r="M35" s="4">
        <v>43118</v>
      </c>
      <c r="N35" s="5">
        <v>16</v>
      </c>
      <c r="O35" s="5" t="str">
        <f>"003762"</f>
        <v>003762</v>
      </c>
      <c r="P35" s="4">
        <v>43294</v>
      </c>
      <c r="Q35" s="7">
        <v>4.7208600000000001</v>
      </c>
      <c r="R35" s="7">
        <v>0.32397999999999999</v>
      </c>
      <c r="S35" s="7">
        <v>4.3968800000000003</v>
      </c>
      <c r="T35" s="5">
        <v>127</v>
      </c>
      <c r="U35" s="4">
        <v>43299</v>
      </c>
      <c r="V35" s="5">
        <v>9448886499</v>
      </c>
      <c r="W35" s="6" t="s">
        <v>147</v>
      </c>
      <c r="X35" s="5" t="s">
        <v>34</v>
      </c>
      <c r="Y35" s="6" t="s">
        <v>35</v>
      </c>
      <c r="Z35" s="5" t="s">
        <v>54</v>
      </c>
      <c r="AA35" s="6" t="s">
        <v>53</v>
      </c>
      <c r="AB35" s="7">
        <v>4.7208600000000003E-2</v>
      </c>
      <c r="AD35" s="8"/>
      <c r="AF35" s="8"/>
      <c r="AG35" s="8"/>
    </row>
    <row r="36" spans="1:33" x14ac:dyDescent="0.2">
      <c r="A36" s="12">
        <v>3902</v>
      </c>
      <c r="B36" s="13" t="s">
        <v>33</v>
      </c>
      <c r="C36" s="13">
        <v>43305</v>
      </c>
      <c r="D36" s="5">
        <v>42</v>
      </c>
      <c r="E36" s="6" t="s">
        <v>63</v>
      </c>
      <c r="F36" s="5" t="s">
        <v>148</v>
      </c>
      <c r="G36" s="6" t="s">
        <v>149</v>
      </c>
      <c r="H36" s="5" t="str">
        <f>"000046"</f>
        <v>000046</v>
      </c>
      <c r="I36" s="4">
        <v>43191</v>
      </c>
      <c r="J36" s="5" t="str">
        <f>"000021"</f>
        <v>000021</v>
      </c>
      <c r="K36" s="4">
        <v>42734</v>
      </c>
      <c r="L36" s="5" t="str">
        <f>"000210"</f>
        <v>000210</v>
      </c>
      <c r="M36" s="4">
        <v>42734</v>
      </c>
      <c r="N36" s="5">
        <v>16</v>
      </c>
      <c r="O36" s="5" t="str">
        <f>"004079"</f>
        <v>004079</v>
      </c>
      <c r="P36" s="4">
        <v>43301</v>
      </c>
      <c r="Q36" s="7">
        <v>11.47133</v>
      </c>
      <c r="R36" s="7">
        <v>1.5913299999999999</v>
      </c>
      <c r="S36" s="7">
        <v>9.8800000000000008</v>
      </c>
      <c r="T36" s="5">
        <v>139</v>
      </c>
      <c r="U36" s="4">
        <v>43305</v>
      </c>
      <c r="V36" s="5">
        <v>9999999999</v>
      </c>
      <c r="W36" s="6" t="s">
        <v>150</v>
      </c>
      <c r="X36" s="5" t="s">
        <v>31</v>
      </c>
      <c r="Y36" s="6" t="s">
        <v>32</v>
      </c>
      <c r="Z36" s="5" t="s">
        <v>56</v>
      </c>
      <c r="AA36" s="6" t="s">
        <v>55</v>
      </c>
      <c r="AB36" s="7">
        <v>0.1147133</v>
      </c>
      <c r="AD36" s="8"/>
      <c r="AF36" s="8"/>
      <c r="AG36" s="8"/>
    </row>
    <row r="37" spans="1:33" x14ac:dyDescent="0.2">
      <c r="A37" s="12">
        <v>3903</v>
      </c>
      <c r="B37" s="13" t="s">
        <v>33</v>
      </c>
      <c r="C37" s="13">
        <v>43305</v>
      </c>
      <c r="D37" s="5">
        <v>42</v>
      </c>
      <c r="E37" s="6" t="s">
        <v>63</v>
      </c>
      <c r="F37" s="5" t="s">
        <v>151</v>
      </c>
      <c r="G37" s="6" t="s">
        <v>152</v>
      </c>
      <c r="H37" s="5" t="str">
        <f>"000044"</f>
        <v>000044</v>
      </c>
      <c r="I37" s="4">
        <v>43191</v>
      </c>
      <c r="J37" s="5" t="str">
        <f>"000022"</f>
        <v>000022</v>
      </c>
      <c r="K37" s="4">
        <v>42734</v>
      </c>
      <c r="L37" s="5" t="str">
        <f>"000213"</f>
        <v>000213</v>
      </c>
      <c r="M37" s="4">
        <v>42734</v>
      </c>
      <c r="N37" s="5">
        <v>16</v>
      </c>
      <c r="O37" s="5" t="str">
        <f>"004080"</f>
        <v>004080</v>
      </c>
      <c r="P37" s="4">
        <v>43301</v>
      </c>
      <c r="Q37" s="7">
        <v>7.2244599999999997</v>
      </c>
      <c r="R37" s="7">
        <v>1.0701400000000001</v>
      </c>
      <c r="S37" s="7">
        <v>6.1543200000000002</v>
      </c>
      <c r="T37" s="5">
        <v>139</v>
      </c>
      <c r="U37" s="4">
        <v>43305</v>
      </c>
      <c r="V37" s="5">
        <v>9999999999</v>
      </c>
      <c r="W37" s="6" t="s">
        <v>153</v>
      </c>
      <c r="X37" s="5" t="s">
        <v>31</v>
      </c>
      <c r="Y37" s="6" t="s">
        <v>32</v>
      </c>
      <c r="Z37" s="5" t="s">
        <v>56</v>
      </c>
      <c r="AA37" s="6" t="s">
        <v>55</v>
      </c>
      <c r="AB37" s="7">
        <v>7.2244599999999992E-2</v>
      </c>
      <c r="AD37" s="8"/>
      <c r="AF37" s="8"/>
      <c r="AG37" s="8"/>
    </row>
    <row r="38" spans="1:33" x14ac:dyDescent="0.2">
      <c r="A38" s="12">
        <v>4083</v>
      </c>
      <c r="B38" s="13" t="s">
        <v>33</v>
      </c>
      <c r="C38" s="13">
        <v>43308</v>
      </c>
      <c r="D38" s="5">
        <v>42</v>
      </c>
      <c r="E38" s="6" t="s">
        <v>63</v>
      </c>
      <c r="F38" s="5" t="s">
        <v>142</v>
      </c>
      <c r="G38" s="6" t="s">
        <v>143</v>
      </c>
      <c r="H38" s="5" t="str">
        <f>"000003"</f>
        <v>000003</v>
      </c>
      <c r="I38" s="4">
        <v>42992</v>
      </c>
      <c r="J38" s="5" t="str">
        <f>"000021"</f>
        <v>000021</v>
      </c>
      <c r="K38" s="4">
        <v>43283</v>
      </c>
      <c r="L38" s="5" t="str">
        <f>"000044"</f>
        <v>000044</v>
      </c>
      <c r="M38" s="4">
        <v>43283</v>
      </c>
      <c r="N38" s="5">
        <v>17</v>
      </c>
      <c r="O38" s="5" t="str">
        <f>"003574"</f>
        <v>003574</v>
      </c>
      <c r="P38" s="4">
        <v>43292</v>
      </c>
      <c r="Q38" s="7">
        <v>2.52</v>
      </c>
      <c r="R38" s="7">
        <v>0.252</v>
      </c>
      <c r="S38" s="7">
        <v>2.2679999999999998</v>
      </c>
      <c r="T38" s="5">
        <v>145</v>
      </c>
      <c r="U38" s="4">
        <v>43308</v>
      </c>
      <c r="V38" s="5">
        <v>9742959595</v>
      </c>
      <c r="W38" s="6" t="s">
        <v>154</v>
      </c>
      <c r="X38" s="5" t="s">
        <v>47</v>
      </c>
      <c r="Y38" s="6" t="s">
        <v>46</v>
      </c>
      <c r="Z38" s="5" t="s">
        <v>56</v>
      </c>
      <c r="AA38" s="6" t="s">
        <v>55</v>
      </c>
      <c r="AB38" s="7">
        <v>2.52E-2</v>
      </c>
      <c r="AD38" s="8"/>
      <c r="AF38" s="8"/>
      <c r="AG38" s="8"/>
    </row>
    <row r="39" spans="1:33" x14ac:dyDescent="0.2">
      <c r="A39" s="12">
        <v>4420</v>
      </c>
      <c r="B39" s="13" t="s">
        <v>30</v>
      </c>
      <c r="C39" s="13">
        <v>43318</v>
      </c>
      <c r="D39" s="5">
        <v>42</v>
      </c>
      <c r="E39" s="6" t="s">
        <v>63</v>
      </c>
      <c r="F39" s="5" t="s">
        <v>155</v>
      </c>
      <c r="G39" s="6" t="s">
        <v>156</v>
      </c>
      <c r="H39" s="5" t="str">
        <f>"000004"</f>
        <v>000004</v>
      </c>
      <c r="I39" s="4">
        <v>42853</v>
      </c>
      <c r="J39" s="5" t="str">
        <f>"000087"</f>
        <v>000087</v>
      </c>
      <c r="K39" s="4">
        <v>43118</v>
      </c>
      <c r="L39" s="5" t="str">
        <f>"000087"</f>
        <v>000087</v>
      </c>
      <c r="M39" s="4">
        <v>43118</v>
      </c>
      <c r="N39" s="5">
        <v>16</v>
      </c>
      <c r="O39" s="5" t="str">
        <f>"004815"</f>
        <v>004815</v>
      </c>
      <c r="P39" s="4">
        <v>43315</v>
      </c>
      <c r="Q39" s="7">
        <v>3.6701899999999998</v>
      </c>
      <c r="R39" s="7">
        <v>0.23788000000000001</v>
      </c>
      <c r="S39" s="7">
        <v>3.4323100000000002</v>
      </c>
      <c r="T39" s="5">
        <v>157</v>
      </c>
      <c r="U39" s="4">
        <v>43318</v>
      </c>
      <c r="V39" s="5">
        <v>9448886499</v>
      </c>
      <c r="W39" s="6" t="s">
        <v>157</v>
      </c>
      <c r="X39" s="5" t="s">
        <v>34</v>
      </c>
      <c r="Y39" s="6" t="s">
        <v>35</v>
      </c>
      <c r="Z39" s="5" t="s">
        <v>54</v>
      </c>
      <c r="AA39" s="6" t="s">
        <v>53</v>
      </c>
      <c r="AB39" s="7">
        <v>3.6701899999999996E-2</v>
      </c>
      <c r="AD39" s="8"/>
      <c r="AF39" s="8"/>
      <c r="AG39" s="8"/>
    </row>
    <row r="40" spans="1:33" x14ac:dyDescent="0.2">
      <c r="A40" s="12">
        <v>5084</v>
      </c>
      <c r="B40" s="13" t="s">
        <v>30</v>
      </c>
      <c r="C40" s="13">
        <v>43337</v>
      </c>
      <c r="D40" s="5">
        <v>42</v>
      </c>
      <c r="E40" s="6" t="s">
        <v>63</v>
      </c>
      <c r="F40" s="5" t="s">
        <v>158</v>
      </c>
      <c r="G40" s="6" t="s">
        <v>159</v>
      </c>
      <c r="H40" s="5" t="str">
        <f>"000037"</f>
        <v>000037</v>
      </c>
      <c r="I40" s="4">
        <v>42794</v>
      </c>
      <c r="J40" s="5" t="str">
        <f>"000086"</f>
        <v>000086</v>
      </c>
      <c r="K40" s="4">
        <v>43118</v>
      </c>
      <c r="L40" s="5" t="str">
        <f>"000086"</f>
        <v>000086</v>
      </c>
      <c r="M40" s="4">
        <v>43118</v>
      </c>
      <c r="N40" s="5">
        <v>16</v>
      </c>
      <c r="O40" s="5" t="str">
        <f>"005305"</f>
        <v>005305</v>
      </c>
      <c r="P40" s="4">
        <v>43333</v>
      </c>
      <c r="Q40" s="7">
        <v>5.1729599999999998</v>
      </c>
      <c r="R40" s="7">
        <v>0.33355000000000001</v>
      </c>
      <c r="S40" s="7">
        <v>4.83941</v>
      </c>
      <c r="T40" s="5">
        <v>180</v>
      </c>
      <c r="U40" s="4">
        <v>43337</v>
      </c>
      <c r="V40" s="5">
        <v>9448886499</v>
      </c>
      <c r="W40" s="6" t="s">
        <v>147</v>
      </c>
      <c r="X40" s="5" t="s">
        <v>34</v>
      </c>
      <c r="Y40" s="6" t="s">
        <v>35</v>
      </c>
      <c r="Z40" s="5" t="s">
        <v>54</v>
      </c>
      <c r="AA40" s="6" t="s">
        <v>53</v>
      </c>
      <c r="AB40" s="7">
        <v>5.1729600000000001E-2</v>
      </c>
      <c r="AD40" s="8"/>
      <c r="AF40" s="8"/>
      <c r="AG40" s="8"/>
    </row>
    <row r="41" spans="1:33" x14ac:dyDescent="0.2">
      <c r="A41" s="12">
        <v>5085</v>
      </c>
      <c r="B41" s="13" t="s">
        <v>30</v>
      </c>
      <c r="C41" s="13">
        <v>43337</v>
      </c>
      <c r="D41" s="5">
        <v>42</v>
      </c>
      <c r="E41" s="6" t="s">
        <v>63</v>
      </c>
      <c r="F41" s="5" t="s">
        <v>122</v>
      </c>
      <c r="G41" s="6" t="s">
        <v>123</v>
      </c>
      <c r="H41" s="5" t="str">
        <f>"000059"</f>
        <v>000059</v>
      </c>
      <c r="I41" s="4">
        <v>43119</v>
      </c>
      <c r="J41" s="5" t="str">
        <f>"000064"</f>
        <v>000064</v>
      </c>
      <c r="K41" s="4">
        <v>43190</v>
      </c>
      <c r="L41" s="5" t="str">
        <f>"000021"</f>
        <v>000021</v>
      </c>
      <c r="M41" s="4">
        <v>43213</v>
      </c>
      <c r="N41" s="5">
        <v>18</v>
      </c>
      <c r="O41" s="5" t="str">
        <f>"005226"</f>
        <v>005226</v>
      </c>
      <c r="P41" s="4">
        <v>43326</v>
      </c>
      <c r="Q41" s="7">
        <v>8.4016000000000002</v>
      </c>
      <c r="R41" s="7">
        <v>0.84019999999999995</v>
      </c>
      <c r="S41" s="7">
        <v>7.5613999999999999</v>
      </c>
      <c r="T41" s="5">
        <v>181</v>
      </c>
      <c r="U41" s="4">
        <v>43337</v>
      </c>
      <c r="V41" s="5">
        <v>9448064921</v>
      </c>
      <c r="W41" s="6" t="s">
        <v>160</v>
      </c>
      <c r="X41" s="5" t="s">
        <v>60</v>
      </c>
      <c r="Y41" s="6" t="s">
        <v>59</v>
      </c>
      <c r="Z41" s="5" t="s">
        <v>56</v>
      </c>
      <c r="AA41" s="6" t="s">
        <v>55</v>
      </c>
      <c r="AB41" s="7">
        <v>8.4016000000000007E-2</v>
      </c>
      <c r="AD41" s="8"/>
      <c r="AF41" s="8"/>
      <c r="AG41" s="8"/>
    </row>
    <row r="42" spans="1:33" x14ac:dyDescent="0.2">
      <c r="A42" s="12">
        <v>5830</v>
      </c>
      <c r="B42" s="13" t="s">
        <v>42</v>
      </c>
      <c r="C42" s="13">
        <v>43379</v>
      </c>
      <c r="D42" s="5">
        <v>42</v>
      </c>
      <c r="E42" s="6" t="s">
        <v>63</v>
      </c>
      <c r="F42" s="5" t="s">
        <v>142</v>
      </c>
      <c r="G42" s="6" t="s">
        <v>143</v>
      </c>
      <c r="H42" s="5" t="str">
        <f>"000003"</f>
        <v>000003</v>
      </c>
      <c r="I42" s="4">
        <v>42992</v>
      </c>
      <c r="J42" s="5" t="str">
        <f>"000016"</f>
        <v>000016</v>
      </c>
      <c r="K42" s="4">
        <v>43053</v>
      </c>
      <c r="L42" s="5" t="str">
        <f>"000062"</f>
        <v>000062</v>
      </c>
      <c r="M42" s="4">
        <v>43053</v>
      </c>
      <c r="N42" s="5">
        <v>17</v>
      </c>
      <c r="O42" s="5" t="str">
        <f>"007959"</f>
        <v>007959</v>
      </c>
      <c r="P42" s="4">
        <v>43057</v>
      </c>
      <c r="Q42" s="7">
        <v>23.163799999999998</v>
      </c>
      <c r="R42" s="7">
        <v>1.4638</v>
      </c>
      <c r="S42" s="7">
        <v>21.7</v>
      </c>
      <c r="T42" s="5">
        <v>221</v>
      </c>
      <c r="U42" s="4">
        <v>43379</v>
      </c>
      <c r="V42" s="5">
        <v>9743746317</v>
      </c>
      <c r="W42" s="6" t="s">
        <v>144</v>
      </c>
      <c r="X42" s="5" t="s">
        <v>47</v>
      </c>
      <c r="Y42" s="6" t="s">
        <v>46</v>
      </c>
      <c r="Z42" s="5" t="s">
        <v>56</v>
      </c>
      <c r="AA42" s="6" t="s">
        <v>55</v>
      </c>
      <c r="AB42" s="7">
        <f>Q42/100</f>
        <v>0.23163799999999998</v>
      </c>
      <c r="AD42" s="8"/>
      <c r="AF42" s="8"/>
      <c r="AG42" s="8"/>
    </row>
    <row r="43" spans="1:33" x14ac:dyDescent="0.2">
      <c r="A43" s="12">
        <v>5831</v>
      </c>
      <c r="B43" s="13" t="s">
        <v>42</v>
      </c>
      <c r="C43" s="13">
        <v>43379</v>
      </c>
      <c r="D43" s="5">
        <v>42</v>
      </c>
      <c r="E43" s="6" t="s">
        <v>63</v>
      </c>
      <c r="F43" s="5" t="s">
        <v>142</v>
      </c>
      <c r="G43" s="6" t="s">
        <v>143</v>
      </c>
      <c r="H43" s="5" t="str">
        <f>"000003"</f>
        <v>000003</v>
      </c>
      <c r="I43" s="4">
        <v>42992</v>
      </c>
      <c r="J43" s="5" t="str">
        <f>"000016"</f>
        <v>000016</v>
      </c>
      <c r="K43" s="4">
        <v>43053</v>
      </c>
      <c r="L43" s="5" t="str">
        <f>"000062"</f>
        <v>000062</v>
      </c>
      <c r="M43" s="4">
        <v>43053</v>
      </c>
      <c r="N43" s="5">
        <v>17</v>
      </c>
      <c r="O43" s="5" t="str">
        <f>"007959"</f>
        <v>007959</v>
      </c>
      <c r="P43" s="4">
        <v>43057</v>
      </c>
      <c r="Q43" s="7">
        <v>23.163799999999998</v>
      </c>
      <c r="R43" s="7">
        <v>1.4638</v>
      </c>
      <c r="S43" s="7">
        <v>21.7</v>
      </c>
      <c r="T43" s="5">
        <v>221</v>
      </c>
      <c r="U43" s="4">
        <v>43379</v>
      </c>
      <c r="V43" s="5">
        <v>9743746317</v>
      </c>
      <c r="W43" s="6" t="s">
        <v>144</v>
      </c>
      <c r="X43" s="5" t="s">
        <v>47</v>
      </c>
      <c r="Y43" s="6" t="s">
        <v>46</v>
      </c>
      <c r="Z43" s="5" t="s">
        <v>56</v>
      </c>
      <c r="AA43" s="6" t="s">
        <v>55</v>
      </c>
      <c r="AB43" s="7">
        <f>Q43/100</f>
        <v>0.23163799999999998</v>
      </c>
      <c r="AD43" s="8"/>
      <c r="AF43" s="8"/>
      <c r="AG43" s="8"/>
    </row>
    <row r="44" spans="1:33" x14ac:dyDescent="0.2">
      <c r="A44" s="12">
        <v>5993</v>
      </c>
      <c r="B44" s="13" t="s">
        <v>42</v>
      </c>
      <c r="C44" s="13">
        <v>43385</v>
      </c>
      <c r="D44" s="5">
        <v>42</v>
      </c>
      <c r="E44" s="6" t="s">
        <v>63</v>
      </c>
      <c r="F44" s="5" t="s">
        <v>112</v>
      </c>
      <c r="G44" s="6" t="s">
        <v>113</v>
      </c>
      <c r="H44" s="5" t="str">
        <f>"000059"</f>
        <v>000059</v>
      </c>
      <c r="I44" s="4">
        <v>42639</v>
      </c>
      <c r="J44" s="5" t="str">
        <f>"000224"</f>
        <v>000224</v>
      </c>
      <c r="K44" s="4">
        <v>42751</v>
      </c>
      <c r="L44" s="5" t="str">
        <f>"000224"</f>
        <v>000224</v>
      </c>
      <c r="M44" s="4">
        <v>42751</v>
      </c>
      <c r="N44" s="5">
        <v>17</v>
      </c>
      <c r="O44" s="5" t="str">
        <f>"000987"</f>
        <v>000987</v>
      </c>
      <c r="P44" s="4">
        <v>42853</v>
      </c>
      <c r="Q44" s="7">
        <v>603.67395999999997</v>
      </c>
      <c r="R44" s="7">
        <v>31.673960000000001</v>
      </c>
      <c r="S44" s="7">
        <v>572</v>
      </c>
      <c r="T44" s="5">
        <v>232</v>
      </c>
      <c r="U44" s="4">
        <v>43385</v>
      </c>
      <c r="V44" s="5">
        <v>8884312499</v>
      </c>
      <c r="W44" s="6" t="s">
        <v>161</v>
      </c>
      <c r="X44" s="5" t="s">
        <v>28</v>
      </c>
      <c r="Y44" s="6" t="s">
        <v>29</v>
      </c>
      <c r="Z44" s="5" t="s">
        <v>56</v>
      </c>
      <c r="AA44" s="6" t="s">
        <v>55</v>
      </c>
      <c r="AB44" s="7">
        <f>Q44/100</f>
        <v>6.0367395999999998</v>
      </c>
      <c r="AD44" s="8"/>
      <c r="AF44" s="8"/>
      <c r="AG44" s="8"/>
    </row>
    <row r="45" spans="1:33" x14ac:dyDescent="0.2">
      <c r="A45" s="12">
        <v>5994</v>
      </c>
      <c r="B45" s="13" t="s">
        <v>42</v>
      </c>
      <c r="C45" s="13">
        <v>43385</v>
      </c>
      <c r="D45" s="5">
        <v>42</v>
      </c>
      <c r="E45" s="6" t="s">
        <v>63</v>
      </c>
      <c r="F45" s="5" t="s">
        <v>115</v>
      </c>
      <c r="G45" s="6" t="s">
        <v>116</v>
      </c>
      <c r="H45" s="5" t="str">
        <f>"000070"</f>
        <v>000070</v>
      </c>
      <c r="I45" s="4">
        <v>42668</v>
      </c>
      <c r="J45" s="5" t="str">
        <f>"000023"</f>
        <v>000023</v>
      </c>
      <c r="K45" s="4">
        <v>43308</v>
      </c>
      <c r="L45" s="5" t="str">
        <f>"000075"</f>
        <v>000075</v>
      </c>
      <c r="M45" s="4">
        <v>43311</v>
      </c>
      <c r="N45" s="5">
        <v>16</v>
      </c>
      <c r="O45" s="5" t="str">
        <f>"006360"</f>
        <v>006360</v>
      </c>
      <c r="P45" s="4">
        <v>43380</v>
      </c>
      <c r="Q45" s="7">
        <v>1.5781799999999999</v>
      </c>
      <c r="R45" s="7">
        <v>6.4699999999999994E-2</v>
      </c>
      <c r="S45" s="7">
        <v>1.5134799999999999</v>
      </c>
      <c r="T45" s="5">
        <v>232</v>
      </c>
      <c r="U45" s="4">
        <v>43385</v>
      </c>
      <c r="V45" s="5">
        <v>8884312499</v>
      </c>
      <c r="W45" s="6" t="s">
        <v>162</v>
      </c>
      <c r="X45" s="5" t="s">
        <v>41</v>
      </c>
      <c r="Y45" s="6" t="s">
        <v>40</v>
      </c>
      <c r="Z45" s="5" t="s">
        <v>56</v>
      </c>
      <c r="AA45" s="6" t="s">
        <v>55</v>
      </c>
      <c r="AB45" s="7">
        <f>Q45/100</f>
        <v>1.5781799999999999E-2</v>
      </c>
      <c r="AD45" s="8"/>
      <c r="AF45" s="8"/>
      <c r="AG45" s="8"/>
    </row>
    <row r="46" spans="1:33" x14ac:dyDescent="0.2">
      <c r="A46" s="12">
        <v>5995</v>
      </c>
      <c r="B46" s="13" t="s">
        <v>42</v>
      </c>
      <c r="C46" s="13">
        <v>43385</v>
      </c>
      <c r="D46" s="5">
        <v>42</v>
      </c>
      <c r="E46" s="6" t="s">
        <v>63</v>
      </c>
      <c r="F46" s="5" t="s">
        <v>163</v>
      </c>
      <c r="G46" s="6" t="s">
        <v>164</v>
      </c>
      <c r="H46" s="5" t="str">
        <f>"000016"</f>
        <v>000016</v>
      </c>
      <c r="I46" s="4">
        <v>42846</v>
      </c>
      <c r="J46" s="5" t="str">
        <f>"000020"</f>
        <v>000020</v>
      </c>
      <c r="K46" s="4">
        <v>42915</v>
      </c>
      <c r="L46" s="5" t="str">
        <f>"000016"</f>
        <v>000016</v>
      </c>
      <c r="M46" s="4">
        <v>42973</v>
      </c>
      <c r="N46" s="5">
        <v>17</v>
      </c>
      <c r="O46" s="5" t="str">
        <f>"007265"</f>
        <v>007265</v>
      </c>
      <c r="P46" s="4">
        <v>43041</v>
      </c>
      <c r="Q46" s="7">
        <v>155.36166</v>
      </c>
      <c r="R46" s="7">
        <v>14.526339999999999</v>
      </c>
      <c r="S46" s="7">
        <v>140.83532</v>
      </c>
      <c r="T46" s="5">
        <v>233</v>
      </c>
      <c r="U46" s="4">
        <v>43385</v>
      </c>
      <c r="V46" s="5">
        <v>9999999999</v>
      </c>
      <c r="W46" s="6" t="s">
        <v>84</v>
      </c>
      <c r="X46" s="5" t="s">
        <v>28</v>
      </c>
      <c r="Y46" s="6" t="s">
        <v>29</v>
      </c>
      <c r="Z46" s="5" t="s">
        <v>56</v>
      </c>
      <c r="AA46" s="6" t="s">
        <v>55</v>
      </c>
      <c r="AB46" s="7">
        <f>Q46/100</f>
        <v>1.5536166</v>
      </c>
      <c r="AD46" s="8"/>
      <c r="AF46" s="8"/>
      <c r="AG46" s="8"/>
    </row>
    <row r="47" spans="1:33" x14ac:dyDescent="0.2">
      <c r="A47" s="12">
        <v>5996</v>
      </c>
      <c r="B47" s="13" t="s">
        <v>42</v>
      </c>
      <c r="C47" s="13">
        <v>43385</v>
      </c>
      <c r="D47" s="5">
        <v>42</v>
      </c>
      <c r="E47" s="6" t="s">
        <v>63</v>
      </c>
      <c r="F47" s="5" t="s">
        <v>165</v>
      </c>
      <c r="G47" s="6" t="s">
        <v>166</v>
      </c>
      <c r="H47" s="5" t="str">
        <f>"000019"</f>
        <v>000019</v>
      </c>
      <c r="I47" s="4">
        <v>42846</v>
      </c>
      <c r="J47" s="5" t="str">
        <f>"000023"</f>
        <v>000023</v>
      </c>
      <c r="K47" s="4">
        <v>42915</v>
      </c>
      <c r="L47" s="5" t="str">
        <f>"000022"</f>
        <v>000022</v>
      </c>
      <c r="M47" s="4">
        <v>42975</v>
      </c>
      <c r="N47" s="5">
        <v>17</v>
      </c>
      <c r="O47" s="5" t="str">
        <f>"007283"</f>
        <v>007283</v>
      </c>
      <c r="P47" s="4">
        <v>43041</v>
      </c>
      <c r="Q47" s="7">
        <v>180.71179000000001</v>
      </c>
      <c r="R47" s="7">
        <v>16.896560000000001</v>
      </c>
      <c r="S47" s="7">
        <v>163.81523000000001</v>
      </c>
      <c r="T47" s="5">
        <v>233</v>
      </c>
      <c r="U47" s="4">
        <v>43385</v>
      </c>
      <c r="V47" s="5">
        <v>9999999999</v>
      </c>
      <c r="W47" s="6" t="s">
        <v>84</v>
      </c>
      <c r="X47" s="5" t="s">
        <v>28</v>
      </c>
      <c r="Y47" s="6" t="s">
        <v>29</v>
      </c>
      <c r="Z47" s="5" t="s">
        <v>56</v>
      </c>
      <c r="AA47" s="6" t="s">
        <v>55</v>
      </c>
      <c r="AB47" s="7">
        <f>Q47/100</f>
        <v>1.8071179000000002</v>
      </c>
      <c r="AD47" s="8"/>
      <c r="AF47" s="8"/>
      <c r="AG47" s="8"/>
    </row>
    <row r="48" spans="1:33" x14ac:dyDescent="0.2">
      <c r="A48" s="12">
        <v>5997</v>
      </c>
      <c r="B48" s="13" t="s">
        <v>42</v>
      </c>
      <c r="C48" s="13">
        <v>43385</v>
      </c>
      <c r="D48" s="5">
        <v>42</v>
      </c>
      <c r="E48" s="6" t="s">
        <v>63</v>
      </c>
      <c r="F48" s="5" t="s">
        <v>167</v>
      </c>
      <c r="G48" s="6" t="s">
        <v>168</v>
      </c>
      <c r="H48" s="5" t="str">
        <f>"000018"</f>
        <v>000018</v>
      </c>
      <c r="I48" s="4">
        <v>42846</v>
      </c>
      <c r="J48" s="5" t="str">
        <f>"000022"</f>
        <v>000022</v>
      </c>
      <c r="K48" s="4">
        <v>42915</v>
      </c>
      <c r="L48" s="5" t="str">
        <f>"000024"</f>
        <v>000024</v>
      </c>
      <c r="M48" s="4">
        <v>42975</v>
      </c>
      <c r="N48" s="5">
        <v>17</v>
      </c>
      <c r="O48" s="5" t="str">
        <f>"007284"</f>
        <v>007284</v>
      </c>
      <c r="P48" s="4">
        <v>43041</v>
      </c>
      <c r="Q48" s="7">
        <v>190.35175000000001</v>
      </c>
      <c r="R48" s="7">
        <v>18.351749999999999</v>
      </c>
      <c r="S48" s="7">
        <v>172</v>
      </c>
      <c r="T48" s="5">
        <v>233</v>
      </c>
      <c r="U48" s="4">
        <v>43385</v>
      </c>
      <c r="V48" s="5">
        <v>9999999999</v>
      </c>
      <c r="W48" s="6" t="s">
        <v>84</v>
      </c>
      <c r="X48" s="5" t="s">
        <v>28</v>
      </c>
      <c r="Y48" s="6" t="s">
        <v>29</v>
      </c>
      <c r="Z48" s="5" t="s">
        <v>56</v>
      </c>
      <c r="AA48" s="6" t="s">
        <v>55</v>
      </c>
      <c r="AB48" s="7">
        <f>Q48/100</f>
        <v>1.9035175000000002</v>
      </c>
      <c r="AD48" s="8"/>
      <c r="AF48" s="8"/>
      <c r="AG48" s="8"/>
    </row>
    <row r="49" spans="1:33" x14ac:dyDescent="0.2">
      <c r="A49" s="12">
        <v>5998</v>
      </c>
      <c r="B49" s="13" t="s">
        <v>42</v>
      </c>
      <c r="C49" s="13">
        <v>43385</v>
      </c>
      <c r="D49" s="5">
        <v>42</v>
      </c>
      <c r="E49" s="6" t="s">
        <v>63</v>
      </c>
      <c r="F49" s="5" t="s">
        <v>169</v>
      </c>
      <c r="G49" s="6" t="s">
        <v>170</v>
      </c>
      <c r="H49" s="5" t="str">
        <f>"000007"</f>
        <v>000007</v>
      </c>
      <c r="I49" s="4">
        <v>42475</v>
      </c>
      <c r="J49" s="5" t="str">
        <f>"000005"</f>
        <v>000005</v>
      </c>
      <c r="K49" s="4">
        <v>42880</v>
      </c>
      <c r="L49" s="5" t="str">
        <f>"000021"</f>
        <v>000021</v>
      </c>
      <c r="M49" s="4">
        <v>42881</v>
      </c>
      <c r="N49" s="5">
        <v>16</v>
      </c>
      <c r="O49" s="5" t="str">
        <f>"003491"</f>
        <v>003491</v>
      </c>
      <c r="P49" s="4">
        <v>42913</v>
      </c>
      <c r="Q49" s="7">
        <v>106.00224</v>
      </c>
      <c r="R49" s="7">
        <v>3.6926399999999999</v>
      </c>
      <c r="S49" s="7">
        <v>102.3096</v>
      </c>
      <c r="T49" s="5">
        <v>233</v>
      </c>
      <c r="U49" s="4">
        <v>43385</v>
      </c>
      <c r="V49" s="5">
        <v>9844185764</v>
      </c>
      <c r="W49" s="6" t="s">
        <v>171</v>
      </c>
      <c r="X49" s="5" t="s">
        <v>44</v>
      </c>
      <c r="Y49" s="6" t="s">
        <v>43</v>
      </c>
      <c r="Z49" s="5" t="s">
        <v>49</v>
      </c>
      <c r="AA49" s="6" t="s">
        <v>48</v>
      </c>
      <c r="AB49" s="7">
        <f>Q49/100</f>
        <v>1.0600224</v>
      </c>
      <c r="AD49" s="8"/>
      <c r="AF49" s="8"/>
      <c r="AG49" s="8"/>
    </row>
    <row r="50" spans="1:33" x14ac:dyDescent="0.2">
      <c r="A50" s="12">
        <v>6924</v>
      </c>
      <c r="B50" s="13" t="s">
        <v>42</v>
      </c>
      <c r="C50" s="13">
        <v>43402</v>
      </c>
      <c r="D50" s="5">
        <v>42</v>
      </c>
      <c r="E50" s="6" t="s">
        <v>63</v>
      </c>
      <c r="F50" s="5" t="s">
        <v>169</v>
      </c>
      <c r="G50" s="6" t="s">
        <v>170</v>
      </c>
      <c r="H50" s="5" t="str">
        <f>"000007"</f>
        <v>000007</v>
      </c>
      <c r="I50" s="4">
        <v>42475</v>
      </c>
      <c r="J50" s="5" t="str">
        <f>"000005"</f>
        <v>000005</v>
      </c>
      <c r="K50" s="4">
        <v>42880</v>
      </c>
      <c r="L50" s="5" t="str">
        <f>"000021"</f>
        <v>000021</v>
      </c>
      <c r="M50" s="4">
        <v>42881</v>
      </c>
      <c r="N50" s="5">
        <v>16</v>
      </c>
      <c r="O50" s="5" t="str">
        <f>"003491"</f>
        <v>003491</v>
      </c>
      <c r="P50" s="4">
        <v>42913</v>
      </c>
      <c r="Q50" s="7">
        <v>1.89</v>
      </c>
      <c r="R50" s="7">
        <v>0.189</v>
      </c>
      <c r="S50" s="7">
        <v>1.7010000000000001</v>
      </c>
      <c r="T50" s="5">
        <v>252</v>
      </c>
      <c r="U50" s="4">
        <v>43402</v>
      </c>
      <c r="V50" s="5">
        <v>828606202</v>
      </c>
      <c r="W50" s="6" t="s">
        <v>52</v>
      </c>
      <c r="X50" s="5" t="s">
        <v>44</v>
      </c>
      <c r="Y50" s="6" t="s">
        <v>43</v>
      </c>
      <c r="Z50" s="5" t="s">
        <v>49</v>
      </c>
      <c r="AA50" s="6" t="s">
        <v>48</v>
      </c>
      <c r="AB50" s="7">
        <f>Q50/100</f>
        <v>1.89E-2</v>
      </c>
      <c r="AD50" s="8"/>
      <c r="AF50" s="8"/>
      <c r="AG5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2019-01-14T13:49:37Z</dcterms:modified>
</cp:coreProperties>
</file>