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0" i="1" l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<sst xmlns="http://schemas.openxmlformats.org/spreadsheetml/2006/main" count="379" uniqueCount="150">
  <si>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</si>
  <si>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</si>
  <si>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</si>
  <si>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</si>
  <si>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</si>
  <si>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</si>
  <si>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</si>
  <si>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</si>
  <si>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</si>
  <si>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</si>
  <si>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</si>
  <si>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</si>
  <si>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</si>
  <si>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</si>
  <si>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</si>
  <si>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</si>
  <si>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</si>
  <si>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</si>
  <si>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</si>
  <si>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</si>
  <si>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</si>
  <si>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</si>
  <si>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</si>
  <si>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</si>
  <si>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</si>
  <si>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</si>
  <si>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</si>
  <si>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</si>
  <si>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</si>
  <si>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</si>
  <si>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</si>
  <si>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</si>
  <si>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</si>
  <si>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</si>
  <si>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</si>
  <si>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</si>
  <si>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</si>
  <si>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</si>
  <si>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</si>
  <si>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Nagarothana Works</t>
  </si>
  <si>
    <t>P3106</t>
  </si>
  <si>
    <t>October</t>
  </si>
  <si>
    <t>State Finance Commission Untied Grant Works</t>
  </si>
  <si>
    <t>P3111</t>
  </si>
  <si>
    <t>April</t>
  </si>
  <si>
    <t>Water Supply New Areas</t>
  </si>
  <si>
    <t>P1802</t>
  </si>
  <si>
    <t>KRIDL</t>
  </si>
  <si>
    <t>Special comprehensive development works in Bangalore city (Bangalore city in charge Minister Discretionary Grants)</t>
  </si>
  <si>
    <t>P3075</t>
  </si>
  <si>
    <t>M/s.KRIDL</t>
  </si>
  <si>
    <t>Reserve fund for TandF Committee</t>
  </si>
  <si>
    <t>P2415</t>
  </si>
  <si>
    <t>M/s KRIDL</t>
  </si>
  <si>
    <t>P2178</t>
  </si>
  <si>
    <t>Works sanctioned by Dy. Mayor</t>
  </si>
  <si>
    <t>ddo089</t>
  </si>
  <si>
    <t xml:space="preserve"> Assistant Executive Engineer Electrical East Zone</t>
  </si>
  <si>
    <t>Devara Jeevanahalli</t>
  </si>
  <si>
    <t>047-17-000038</t>
  </si>
  <si>
    <t>Providing and laying of concrete pot holes in ward no 47, D.J. Halli</t>
  </si>
  <si>
    <t>R. Arun Manoraj</t>
  </si>
  <si>
    <t>ddo080</t>
  </si>
  <si>
    <t xml:space="preserve"> Assistant Executive Engineer Pulikeshinagar East Zone</t>
  </si>
  <si>
    <t>047-17-000039</t>
  </si>
  <si>
    <t>Filling of Potholes and road cut patches to main roads of ward 47</t>
  </si>
  <si>
    <t>047-17-000031</t>
  </si>
  <si>
    <t>Providing safety grills at Wet well in ward no 47</t>
  </si>
  <si>
    <t>047-15-000010</t>
  </si>
  <si>
    <t xml:space="preserve">Providing Additional Class rooms to Govt school at Edga Moholla in ward No.47 D.J.Halli. </t>
  </si>
  <si>
    <t>A. Hemadri Reddy</t>
  </si>
  <si>
    <t>047-15-000006</t>
  </si>
  <si>
    <t xml:space="preserve">Construction of First Floor to Community Hall at Edga Moholla in ward No.47 </t>
  </si>
  <si>
    <t>047-15-000003</t>
  </si>
  <si>
    <t xml:space="preserve">Construction of Toilet Block- B at Govt Urdu school D.J.halli </t>
  </si>
  <si>
    <t>047-15-000002</t>
  </si>
  <si>
    <t xml:space="preserve">Construction of Toilet Block- A at Govt Urdu school D.J.halli </t>
  </si>
  <si>
    <t>047-12-000083</t>
  </si>
  <si>
    <t>PROVIDING WATER SUPPLY SCHEME AND CONSTRUCTION OF CISERNS IN WARD NO 47</t>
  </si>
  <si>
    <t>M. Sudhakar</t>
  </si>
  <si>
    <t>047-15-000016</t>
  </si>
  <si>
    <t xml:space="preserve">Construction of hall at Muthu mari amma temple at modi Road Left side in ward No.47 D.J.Halli </t>
  </si>
  <si>
    <t>K. Gopi Reddy</t>
  </si>
  <si>
    <t>047-16-000006</t>
  </si>
  <si>
    <t>PROVIDING CONCRETE TO 2ND AND 3RD CROSS OF MUNINAGAPPA LAYOUT IN WARD NO 47 DJ HALLI</t>
  </si>
  <si>
    <t>B.S. Nayana</t>
  </si>
  <si>
    <t>047-15-000004</t>
  </si>
  <si>
    <t xml:space="preserve">Construction of New Class room A at Govt Urdu school D.J.halli </t>
  </si>
  <si>
    <t>047-14-000033</t>
  </si>
  <si>
    <t xml:space="preserve">Providing RMC to Cross roads of Indirapuram and Sourrounding Area in Ward No.47 D.J.Halli </t>
  </si>
  <si>
    <t>P2353</t>
  </si>
  <si>
    <t>Special Development Works in Ward No 47 - Devara Jeevana Halli</t>
  </si>
  <si>
    <t>047-16-000007</t>
  </si>
  <si>
    <t>PROVIDING CONCRETING AND IMPROVEMENTS TO SRINIVAS NAGAR MAIN ROAD AND SURROUNDING CROSS ROADS IN WARD NO 47 DJ HALLI</t>
  </si>
  <si>
    <t>M.R. Krishna Naik</t>
  </si>
  <si>
    <t>047-17-000022</t>
  </si>
  <si>
    <t>Providing New Borewells in and around ward no 47 D J Halli</t>
  </si>
  <si>
    <t>P3120</t>
  </si>
  <si>
    <t>Developmental works at ward 47, 57, 63, 66, 68 , 154 and 171, 33, 9,  (Rs.2 Cr each)</t>
  </si>
  <si>
    <t>047-14-000027</t>
  </si>
  <si>
    <t>PROVIDING PATHWAY AND SHELTER ROOMS TO BURIAL GROUND IN WARD NO 47 DJ HALLI</t>
  </si>
  <si>
    <t>047-14-000026</t>
  </si>
  <si>
    <t>PROVIDING CREMATION FACILITY AND SHELTER TO BURIAL GROUND IN WARD NO 47 DJ HALLI</t>
  </si>
  <si>
    <t>K. Gopi reddy</t>
  </si>
  <si>
    <t>047-15-000030</t>
  </si>
  <si>
    <t>PROVIDING AND FIXING STREET NAME BOARDS IN AND AROUND WARD NO 47</t>
  </si>
  <si>
    <t>V.S. Renukumar</t>
  </si>
  <si>
    <t>047-15-000026</t>
  </si>
  <si>
    <t>PROVIDING GRILLS TO FOOTPATH AT KAVAL BYRASANDRA MAIN ROAD AND SURROUNDINGS IN WARD NO 47 D J HALLI</t>
  </si>
  <si>
    <t>047-14-000047</t>
  </si>
  <si>
    <t>Providing RMC to cross roads near Market Beef Stall Fish Stall Sathyamma Temple Azim Masjid and Aslam Galli Sourroundings in Ward No.47 D.J.Halli</t>
  </si>
  <si>
    <t>047-13-000048</t>
  </si>
  <si>
    <t>PROVIDING CC TO EDGA MOHALLA INTERNAL LANES NEAR ABU BHAKAR MASJID IN WARD NO 47 D.J.HALLI</t>
  </si>
  <si>
    <t>047-16-000016</t>
  </si>
  <si>
    <t>EMERGENCY GRANTS IN WARD NO 47</t>
  </si>
  <si>
    <t>047-13-000049</t>
  </si>
  <si>
    <t>PROVIDING CC TO CROSS ROADS BEHIND ABU BHAKAR MASJID IN WARD NO 47 D.J.HALLI</t>
  </si>
  <si>
    <t>K. Thyagaraj</t>
  </si>
  <si>
    <t>047-14-000023</t>
  </si>
  <si>
    <t>DESILTING OF DRAINS AT MODI MASJID BACKSIDE CROSS ROADS IN WARD NO 47 DJ HALLI</t>
  </si>
  <si>
    <t>Azarel</t>
  </si>
  <si>
    <t>047-16-000002</t>
  </si>
  <si>
    <t>Operation and Maintenance of street lights at Devarajeevana halli and Muneshwara nagara area ward no,s 47 and 48 Package E 8 for one year.</t>
  </si>
  <si>
    <t>M/s Lakshmikantha Electricals</t>
  </si>
  <si>
    <t>047-14-000022</t>
  </si>
  <si>
    <t>IMPROVEMENTS TO DRAIN AND CULVERT FROM MODI ROAD TO HUSSAINIA MASJID ROAD IN WARD NO 47 DJ HALLI</t>
  </si>
  <si>
    <t>047-14-000018</t>
  </si>
  <si>
    <t>DESILTING OF TIPPU MOHOLLA NAALA USING HITACH IN WARD NO 47 DJ HALLI</t>
  </si>
  <si>
    <t>047-15-000005</t>
  </si>
  <si>
    <t xml:space="preserve">Construction of Class room B at Govt Urdu school D.J.halli </t>
  </si>
  <si>
    <t>047-17-000056</t>
  </si>
  <si>
    <t>WATER SUPPLY ANNUAL MAINTENANCE AND REPAIRS IN WARD NO 47</t>
  </si>
  <si>
    <t>047-15-000023</t>
  </si>
  <si>
    <t>IMPROVEMENTS TO DRAIN AND ROADS OPPOSITE TO BURIAL GROUND AND SURROUNDINGS IN WARD NO 47 D J HALLI</t>
  </si>
  <si>
    <t>047-16-000021</t>
  </si>
  <si>
    <t>Providing LED lights with connected accessories in Dinnur main road surrounding area in ward no 47</t>
  </si>
  <si>
    <t>047-16-000020</t>
  </si>
  <si>
    <t>Developmental works for providing Drinking water facility in Devarajeevanahalli Ward No 47</t>
  </si>
  <si>
    <t>047-14-000016</t>
  </si>
  <si>
    <t>IMPROVEMENTS TO SUBRAMANYA SWAMY TEMPLE SURROUNDINGS IN WARD NO 47 D J HALLI</t>
  </si>
  <si>
    <t>Naveen Krishnaiah</t>
  </si>
  <si>
    <t>047-14-000017</t>
  </si>
  <si>
    <t>PROVIDING SHELTER PATHWAY AND DELHI BENCHES TO SURROUNDINGS AREA OF SUBRAMANYA TEMPLE IN WARD NO 47 D J HALLI</t>
  </si>
  <si>
    <t>J. Naveen</t>
  </si>
  <si>
    <t>047-17-000107</t>
  </si>
  <si>
    <t>Providing New Borewells and  Mini water supply line in  D J Halli Ward Jurisdiction at Ward no 47</t>
  </si>
  <si>
    <t>Providing New Borewells in and around ward no  47 D J Halli</t>
  </si>
  <si>
    <t>047-16-000019</t>
  </si>
  <si>
    <t>PROVIDING CONCRETE ROADS IN WARD NO 47</t>
  </si>
  <si>
    <t>C. Sonnegowda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</si>
</sst>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A2" sqref="A2:XFD4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497</v>
      </c>
      <c r="B2" s="13" t="s">
        <v>44</v>
      </c>
      <c r="C2" s="13">
        <v>43201</v>
      </c>
      <c r="D2" s="5">
        <v>47</v>
      </c>
      <c r="E2" s="6" t="s">
        <v>58</v>
      </c>
      <c r="F2" s="5" t="s">
        <v>59</v>
      </c>
      <c r="G2" s="6" t="s">
        <v>60</v>
      </c>
      <c r="H2" s="5" t="str">
        <f>"000.12"</f>
        <v>000.12</v>
      </c>
      <c r="I2" s="4">
        <v>42739</v>
      </c>
      <c r="J2" s="5" t="str">
        <f>"000090"</f>
        <v>000090</v>
      </c>
      <c r="K2" s="4">
        <v>43161</v>
      </c>
      <c r="L2" s="5" t="str">
        <f>"000200"</f>
        <v>000200</v>
      </c>
      <c r="M2" s="4">
        <v>43173</v>
      </c>
      <c r="N2" s="5">
        <v>17</v>
      </c>
      <c r="O2" s="5" t="str">
        <f>"000465"</f>
        <v>000465</v>
      </c>
      <c r="P2" s="4">
        <v>43200</v>
      </c>
      <c r="Q2" s="7">
        <v>9.99</v>
      </c>
      <c r="R2" s="7">
        <v>0.98214999999999997</v>
      </c>
      <c r="S2" s="7">
        <v>9.0078499999999995</v>
      </c>
      <c r="T2" s="5">
        <v>15</v>
      </c>
      <c r="U2" s="4">
        <v>43201</v>
      </c>
      <c r="V2" s="5">
        <v>9916804340</v>
      </c>
      <c r="W2" s="6" t="s">
        <v>61</v>
      </c>
      <c r="X2" s="5" t="s">
        <v>29</v>
      </c>
      <c r="Y2" s="6" t="s">
        <v>30</v>
      </c>
      <c r="Z2" s="5" t="s">
        <v>62</v>
      </c>
      <c r="AA2" s="6" t="s">
        <v>63</v>
      </c>
      <c r="AB2" s="7">
        <v>9.9900000000000003E-2</v>
      </c>
      <c r="AD2" s="8"/>
      <c r="AF2" s="8"/>
      <c r="AG2" s="8"/>
    </row>
    <row r="3" spans="1:33" x14ac:dyDescent="0.2">
      <c r="A3" s="12">
        <v>498</v>
      </c>
      <c r="B3" s="13" t="s">
        <v>44</v>
      </c>
      <c r="C3" s="13">
        <v>43201</v>
      </c>
      <c r="D3" s="5">
        <v>47</v>
      </c>
      <c r="E3" s="6" t="s">
        <v>58</v>
      </c>
      <c r="F3" s="5" t="s">
        <v>64</v>
      </c>
      <c r="G3" s="6" t="s">
        <v>65</v>
      </c>
      <c r="H3" s="5" t="str">
        <f>"000.13"</f>
        <v>000.13</v>
      </c>
      <c r="I3" s="4">
        <v>42739</v>
      </c>
      <c r="J3" s="5" t="str">
        <f>"000091"</f>
        <v>000091</v>
      </c>
      <c r="K3" s="4">
        <v>43161</v>
      </c>
      <c r="L3" s="5" t="str">
        <f>"000201"</f>
        <v>000201</v>
      </c>
      <c r="M3" s="4">
        <v>43173</v>
      </c>
      <c r="N3" s="5">
        <v>17</v>
      </c>
      <c r="O3" s="5" t="str">
        <f>"000466"</f>
        <v>000466</v>
      </c>
      <c r="P3" s="4">
        <v>43200</v>
      </c>
      <c r="Q3" s="7">
        <v>9.9938699999999994</v>
      </c>
      <c r="R3" s="7">
        <v>1.0376000000000001</v>
      </c>
      <c r="S3" s="7">
        <v>8.95627</v>
      </c>
      <c r="T3" s="5">
        <v>15</v>
      </c>
      <c r="U3" s="4">
        <v>43201</v>
      </c>
      <c r="V3" s="5">
        <v>9916804340</v>
      </c>
      <c r="W3" s="6" t="s">
        <v>61</v>
      </c>
      <c r="X3" s="5" t="s">
        <v>29</v>
      </c>
      <c r="Y3" s="6" t="s">
        <v>30</v>
      </c>
      <c r="Z3" s="5" t="s">
        <v>62</v>
      </c>
      <c r="AA3" s="6" t="s">
        <v>63</v>
      </c>
      <c r="AB3" s="7">
        <v>9.9938699999999991E-2</v>
      </c>
      <c r="AD3" s="8"/>
      <c r="AF3" s="8"/>
      <c r="AG3" s="8"/>
    </row>
    <row r="4" spans="1:33" x14ac:dyDescent="0.2">
      <c r="A4" s="12">
        <v>511</v>
      </c>
      <c r="B4" s="13" t="s">
        <v>44</v>
      </c>
      <c r="C4" s="13">
        <v>43203</v>
      </c>
      <c r="D4" s="5">
        <v>47</v>
      </c>
      <c r="E4" s="6" t="s">
        <v>58</v>
      </c>
      <c r="F4" s="5" t="s">
        <v>66</v>
      </c>
      <c r="G4" s="6" t="s">
        <v>67</v>
      </c>
      <c r="H4" s="5" t="str">
        <f>"000198"</f>
        <v>000198</v>
      </c>
      <c r="I4" s="4">
        <v>42754</v>
      </c>
      <c r="J4" s="5" t="str">
        <f>"000096"</f>
        <v>000096</v>
      </c>
      <c r="K4" s="4">
        <v>43173</v>
      </c>
      <c r="L4" s="5" t="str">
        <f>"000203"</f>
        <v>000203</v>
      </c>
      <c r="M4" s="4">
        <v>43175</v>
      </c>
      <c r="N4" s="5">
        <v>17</v>
      </c>
      <c r="O4" s="5" t="str">
        <f>"000481"</f>
        <v>000481</v>
      </c>
      <c r="P4" s="4">
        <v>43201</v>
      </c>
      <c r="Q4" s="7">
        <v>4.8410299999999999</v>
      </c>
      <c r="R4" s="7">
        <v>0.57506999999999997</v>
      </c>
      <c r="S4" s="7">
        <v>4.2659599999999998</v>
      </c>
      <c r="T4" s="5">
        <v>16</v>
      </c>
      <c r="U4" s="4">
        <v>43203</v>
      </c>
      <c r="V4" s="5">
        <v>9916804340</v>
      </c>
      <c r="W4" s="6" t="s">
        <v>53</v>
      </c>
      <c r="X4" s="5" t="s">
        <v>43</v>
      </c>
      <c r="Y4" s="6" t="s">
        <v>42</v>
      </c>
      <c r="Z4" s="5" t="s">
        <v>62</v>
      </c>
      <c r="AA4" s="6" t="s">
        <v>63</v>
      </c>
      <c r="AB4" s="7">
        <v>4.8410299999999996E-2</v>
      </c>
      <c r="AD4" s="8"/>
      <c r="AF4" s="8"/>
      <c r="AG4" s="8"/>
    </row>
    <row r="5" spans="1:33" x14ac:dyDescent="0.2">
      <c r="A5" s="12">
        <v>512</v>
      </c>
      <c r="B5" s="13" t="s">
        <v>44</v>
      </c>
      <c r="C5" s="13">
        <v>43203</v>
      </c>
      <c r="D5" s="5">
        <v>47</v>
      </c>
      <c r="E5" s="6" t="s">
        <v>58</v>
      </c>
      <c r="F5" s="5" t="s">
        <v>68</v>
      </c>
      <c r="G5" s="6" t="s">
        <v>69</v>
      </c>
      <c r="H5" s="5" t="str">
        <f>"000129"</f>
        <v>000129</v>
      </c>
      <c r="I5" s="4">
        <v>42632</v>
      </c>
      <c r="J5" s="5" t="str">
        <f>"000071"</f>
        <v>000071</v>
      </c>
      <c r="K5" s="4">
        <v>42704</v>
      </c>
      <c r="L5" s="5" t="str">
        <f>"000315"</f>
        <v>000315</v>
      </c>
      <c r="M5" s="4">
        <v>42704</v>
      </c>
      <c r="N5" s="5">
        <v>15</v>
      </c>
      <c r="O5" s="5" t="str">
        <f>"000373"</f>
        <v>000373</v>
      </c>
      <c r="P5" s="4">
        <v>43196</v>
      </c>
      <c r="Q5" s="7">
        <v>19.321400000000001</v>
      </c>
      <c r="R5" s="7">
        <v>1.35375</v>
      </c>
      <c r="S5" s="7">
        <v>17.967649999999999</v>
      </c>
      <c r="T5" s="5">
        <v>20</v>
      </c>
      <c r="U5" s="4">
        <v>43203</v>
      </c>
      <c r="V5" s="5">
        <v>9060608177</v>
      </c>
      <c r="W5" s="6" t="s">
        <v>70</v>
      </c>
      <c r="X5" s="5" t="s">
        <v>52</v>
      </c>
      <c r="Y5" s="6" t="s">
        <v>51</v>
      </c>
      <c r="Z5" s="5" t="s">
        <v>62</v>
      </c>
      <c r="AA5" s="6" t="s">
        <v>63</v>
      </c>
      <c r="AB5" s="7">
        <v>0.193214</v>
      </c>
      <c r="AD5" s="8"/>
      <c r="AF5" s="8"/>
      <c r="AG5" s="8"/>
    </row>
    <row r="6" spans="1:33" x14ac:dyDescent="0.2">
      <c r="A6" s="12">
        <v>513</v>
      </c>
      <c r="B6" s="13" t="s">
        <v>44</v>
      </c>
      <c r="C6" s="13">
        <v>43203</v>
      </c>
      <c r="D6" s="5">
        <v>47</v>
      </c>
      <c r="E6" s="6" t="s">
        <v>58</v>
      </c>
      <c r="F6" s="5" t="s">
        <v>71</v>
      </c>
      <c r="G6" s="6" t="s">
        <v>72</v>
      </c>
      <c r="H6" s="5" t="str">
        <f>"000133"</f>
        <v>000133</v>
      </c>
      <c r="I6" s="4">
        <v>42632</v>
      </c>
      <c r="J6" s="5" t="str">
        <f>"000072"</f>
        <v>000072</v>
      </c>
      <c r="K6" s="4">
        <v>42704</v>
      </c>
      <c r="L6" s="5" t="str">
        <f>"000316"</f>
        <v>000316</v>
      </c>
      <c r="M6" s="4">
        <v>42704</v>
      </c>
      <c r="N6" s="5">
        <v>15</v>
      </c>
      <c r="O6" s="5" t="str">
        <f>"000374"</f>
        <v>000374</v>
      </c>
      <c r="P6" s="4">
        <v>43196</v>
      </c>
      <c r="Q6" s="7">
        <v>19.415120000000002</v>
      </c>
      <c r="R6" s="7">
        <v>1.34232</v>
      </c>
      <c r="S6" s="7">
        <v>18.072800000000001</v>
      </c>
      <c r="T6" s="5">
        <v>20</v>
      </c>
      <c r="U6" s="4">
        <v>43203</v>
      </c>
      <c r="V6" s="5">
        <v>9060608177</v>
      </c>
      <c r="W6" s="6" t="s">
        <v>70</v>
      </c>
      <c r="X6" s="5" t="s">
        <v>52</v>
      </c>
      <c r="Y6" s="6" t="s">
        <v>51</v>
      </c>
      <c r="Z6" s="5" t="s">
        <v>62</v>
      </c>
      <c r="AA6" s="6" t="s">
        <v>63</v>
      </c>
      <c r="AB6" s="7">
        <v>0.19415120000000002</v>
      </c>
      <c r="AD6" s="8"/>
      <c r="AF6" s="8"/>
      <c r="AG6" s="8"/>
    </row>
    <row r="7" spans="1:33" x14ac:dyDescent="0.2">
      <c r="A7" s="12">
        <v>705</v>
      </c>
      <c r="B7" s="13" t="s">
        <v>44</v>
      </c>
      <c r="C7" s="13">
        <v>43216</v>
      </c>
      <c r="D7" s="5">
        <v>47</v>
      </c>
      <c r="E7" s="6" t="s">
        <v>58</v>
      </c>
      <c r="F7" s="5" t="s">
        <v>73</v>
      </c>
      <c r="G7" s="6" t="s">
        <v>74</v>
      </c>
      <c r="H7" s="5" t="str">
        <f>"000138"</f>
        <v>000138</v>
      </c>
      <c r="I7" s="4">
        <v>42632</v>
      </c>
      <c r="J7" s="5" t="str">
        <f>"000086"</f>
        <v>000086</v>
      </c>
      <c r="K7" s="4">
        <v>42766</v>
      </c>
      <c r="L7" s="5" t="str">
        <f>"000383"</f>
        <v>000383</v>
      </c>
      <c r="M7" s="4">
        <v>42766</v>
      </c>
      <c r="N7" s="5">
        <v>15</v>
      </c>
      <c r="O7" s="5" t="str">
        <f>"000697"</f>
        <v>000697</v>
      </c>
      <c r="P7" s="4">
        <v>43215</v>
      </c>
      <c r="Q7" s="7">
        <v>9.5038</v>
      </c>
      <c r="R7" s="7">
        <v>0.67752999999999997</v>
      </c>
      <c r="S7" s="7">
        <v>8.8262699999999992</v>
      </c>
      <c r="T7" s="5">
        <v>28</v>
      </c>
      <c r="U7" s="4">
        <v>43216</v>
      </c>
      <c r="V7" s="5">
        <v>9060608177</v>
      </c>
      <c r="W7" s="6" t="s">
        <v>70</v>
      </c>
      <c r="X7" s="5" t="s">
        <v>52</v>
      </c>
      <c r="Y7" s="6" t="s">
        <v>51</v>
      </c>
      <c r="Z7" s="5" t="s">
        <v>62</v>
      </c>
      <c r="AA7" s="6" t="s">
        <v>63</v>
      </c>
      <c r="AB7" s="7">
        <v>9.5037999999999997E-2</v>
      </c>
      <c r="AD7" s="8"/>
      <c r="AF7" s="8"/>
      <c r="AG7" s="8"/>
    </row>
    <row r="8" spans="1:33" x14ac:dyDescent="0.2">
      <c r="A8" s="12">
        <v>706</v>
      </c>
      <c r="B8" s="13" t="s">
        <v>44</v>
      </c>
      <c r="C8" s="13">
        <v>43216</v>
      </c>
      <c r="D8" s="5">
        <v>47</v>
      </c>
      <c r="E8" s="6" t="s">
        <v>58</v>
      </c>
      <c r="F8" s="5" t="s">
        <v>75</v>
      </c>
      <c r="G8" s="6" t="s">
        <v>76</v>
      </c>
      <c r="H8" s="5" t="str">
        <f>"000137"</f>
        <v>000137</v>
      </c>
      <c r="I8" s="4">
        <v>42632</v>
      </c>
      <c r="J8" s="5" t="str">
        <f>"000093"</f>
        <v>000093</v>
      </c>
      <c r="K8" s="4">
        <v>42766</v>
      </c>
      <c r="L8" s="5" t="str">
        <f>"000394"</f>
        <v>000394</v>
      </c>
      <c r="M8" s="4">
        <v>42767</v>
      </c>
      <c r="N8" s="5">
        <v>15</v>
      </c>
      <c r="O8" s="5" t="str">
        <f>"000698"</f>
        <v>000698</v>
      </c>
      <c r="P8" s="4">
        <v>43215</v>
      </c>
      <c r="Q8" s="7">
        <v>9.7317900000000002</v>
      </c>
      <c r="R8" s="7">
        <v>0.69288000000000005</v>
      </c>
      <c r="S8" s="7">
        <v>9.0389099999999996</v>
      </c>
      <c r="T8" s="5">
        <v>28</v>
      </c>
      <c r="U8" s="4">
        <v>43216</v>
      </c>
      <c r="V8" s="5">
        <v>9060608177</v>
      </c>
      <c r="W8" s="6" t="s">
        <v>70</v>
      </c>
      <c r="X8" s="5" t="s">
        <v>52</v>
      </c>
      <c r="Y8" s="6" t="s">
        <v>51</v>
      </c>
      <c r="Z8" s="5" t="s">
        <v>62</v>
      </c>
      <c r="AA8" s="6" t="s">
        <v>63</v>
      </c>
      <c r="AB8" s="7">
        <v>9.7317899999999999E-2</v>
      </c>
      <c r="AD8" s="8"/>
      <c r="AF8" s="8"/>
      <c r="AG8" s="8"/>
    </row>
    <row r="9" spans="1:33" x14ac:dyDescent="0.2">
      <c r="A9" s="12">
        <v>814</v>
      </c>
      <c r="B9" s="13" t="s">
        <v>35</v>
      </c>
      <c r="C9" s="13">
        <v>43225</v>
      </c>
      <c r="D9" s="5">
        <v>47</v>
      </c>
      <c r="E9" s="6" t="s">
        <v>58</v>
      </c>
      <c r="F9" s="5" t="s">
        <v>77</v>
      </c>
      <c r="G9" s="6" t="s">
        <v>78</v>
      </c>
      <c r="H9" s="5" t="str">
        <f>"000146"</f>
        <v>000146</v>
      </c>
      <c r="I9" s="4">
        <v>42632</v>
      </c>
      <c r="J9" s="5" t="str">
        <f>"000090"</f>
        <v>000090</v>
      </c>
      <c r="K9" s="4">
        <v>42766</v>
      </c>
      <c r="L9" s="5" t="str">
        <f>"000400"</f>
        <v>000400</v>
      </c>
      <c r="M9" s="4">
        <v>42787</v>
      </c>
      <c r="N9" s="5">
        <v>12</v>
      </c>
      <c r="O9" s="5" t="str">
        <f>"001007"</f>
        <v>001007</v>
      </c>
      <c r="P9" s="4">
        <v>43223</v>
      </c>
      <c r="Q9" s="7">
        <v>2.4854599999999998</v>
      </c>
      <c r="R9" s="7">
        <v>0.22323999999999999</v>
      </c>
      <c r="S9" s="7">
        <v>2.2622200000000001</v>
      </c>
      <c r="T9" s="5">
        <v>38</v>
      </c>
      <c r="U9" s="4">
        <v>43225</v>
      </c>
      <c r="V9" s="5">
        <v>9448486991</v>
      </c>
      <c r="W9" s="6" t="s">
        <v>79</v>
      </c>
      <c r="X9" s="5" t="s">
        <v>29</v>
      </c>
      <c r="Y9" s="6" t="s">
        <v>30</v>
      </c>
      <c r="Z9" s="5" t="s">
        <v>62</v>
      </c>
      <c r="AA9" s="6" t="s">
        <v>63</v>
      </c>
      <c r="AB9" s="7">
        <v>2.4854599999999998E-2</v>
      </c>
      <c r="AD9" s="8"/>
      <c r="AF9" s="8"/>
      <c r="AG9" s="8"/>
    </row>
    <row r="10" spans="1:33" x14ac:dyDescent="0.2">
      <c r="A10" s="12">
        <v>1109</v>
      </c>
      <c r="B10" s="13" t="s">
        <v>35</v>
      </c>
      <c r="C10" s="13">
        <v>43230</v>
      </c>
      <c r="D10" s="5">
        <v>47</v>
      </c>
      <c r="E10" s="6" t="s">
        <v>58</v>
      </c>
      <c r="F10" s="5" t="s">
        <v>80</v>
      </c>
      <c r="G10" s="6" t="s">
        <v>81</v>
      </c>
      <c r="H10" s="5" t="str">
        <f>"000178"</f>
        <v>000178</v>
      </c>
      <c r="I10" s="4">
        <v>42716</v>
      </c>
      <c r="J10" s="5" t="str">
        <f>"000106"</f>
        <v>000106</v>
      </c>
      <c r="K10" s="4">
        <v>42794</v>
      </c>
      <c r="L10" s="5" t="str">
        <f>"000473"</f>
        <v>000473</v>
      </c>
      <c r="M10" s="4">
        <v>42810</v>
      </c>
      <c r="N10" s="5">
        <v>15</v>
      </c>
      <c r="O10" s="5" t="str">
        <f>"001353"</f>
        <v>001353</v>
      </c>
      <c r="P10" s="4">
        <v>43229</v>
      </c>
      <c r="Q10" s="7">
        <v>9.4528199999999991</v>
      </c>
      <c r="R10" s="7">
        <v>0.85275000000000001</v>
      </c>
      <c r="S10" s="7">
        <v>8.6000700000000005</v>
      </c>
      <c r="T10" s="5">
        <v>49</v>
      </c>
      <c r="U10" s="4">
        <v>43230</v>
      </c>
      <c r="V10" s="5">
        <v>8123618579</v>
      </c>
      <c r="W10" s="6" t="s">
        <v>82</v>
      </c>
      <c r="X10" s="5" t="s">
        <v>52</v>
      </c>
      <c r="Y10" s="6" t="s">
        <v>51</v>
      </c>
      <c r="Z10" s="5" t="s">
        <v>62</v>
      </c>
      <c r="AA10" s="6" t="s">
        <v>63</v>
      </c>
      <c r="AB10" s="7">
        <v>9.4528199999999993E-2</v>
      </c>
      <c r="AD10" s="8"/>
      <c r="AF10" s="8"/>
      <c r="AG10" s="8"/>
    </row>
    <row r="11" spans="1:33" x14ac:dyDescent="0.2">
      <c r="A11" s="12">
        <v>1173</v>
      </c>
      <c r="B11" s="13" t="s">
        <v>35</v>
      </c>
      <c r="C11" s="13">
        <v>43238</v>
      </c>
      <c r="D11" s="5">
        <v>47</v>
      </c>
      <c r="E11" s="6" t="s">
        <v>58</v>
      </c>
      <c r="F11" s="5" t="s">
        <v>83</v>
      </c>
      <c r="G11" s="6" t="s">
        <v>84</v>
      </c>
      <c r="H11" s="5" t="str">
        <f>"000023"</f>
        <v>000023</v>
      </c>
      <c r="I11" s="4">
        <v>42490</v>
      </c>
      <c r="J11" s="5" t="str">
        <f>"000051"</f>
        <v>000051</v>
      </c>
      <c r="K11" s="4">
        <v>42585</v>
      </c>
      <c r="L11" s="5" t="str">
        <f>"000257"</f>
        <v>000257</v>
      </c>
      <c r="M11" s="4">
        <v>42613</v>
      </c>
      <c r="N11" s="5">
        <v>16</v>
      </c>
      <c r="O11" s="5" t="str">
        <f>"001487"</f>
        <v>001487</v>
      </c>
      <c r="P11" s="4">
        <v>43236</v>
      </c>
      <c r="Q11" s="7">
        <v>9.8056999999999999</v>
      </c>
      <c r="R11" s="7">
        <v>0.72911000000000004</v>
      </c>
      <c r="S11" s="7">
        <v>9.0765899999999995</v>
      </c>
      <c r="T11" s="5">
        <v>52</v>
      </c>
      <c r="U11" s="4">
        <v>43238</v>
      </c>
      <c r="V11" s="5">
        <v>9620306428</v>
      </c>
      <c r="W11" s="6" t="s">
        <v>85</v>
      </c>
      <c r="X11" s="5" t="s">
        <v>29</v>
      </c>
      <c r="Y11" s="6" t="s">
        <v>30</v>
      </c>
      <c r="Z11" s="5" t="s">
        <v>62</v>
      </c>
      <c r="AA11" s="6" t="s">
        <v>63</v>
      </c>
      <c r="AB11" s="7">
        <v>9.8057000000000005E-2</v>
      </c>
      <c r="AD11" s="8"/>
      <c r="AF11" s="8"/>
      <c r="AG11" s="8"/>
    </row>
    <row r="12" spans="1:33" x14ac:dyDescent="0.2">
      <c r="A12" s="12">
        <v>1418</v>
      </c>
      <c r="B12" s="13" t="s">
        <v>35</v>
      </c>
      <c r="C12" s="13">
        <v>43242</v>
      </c>
      <c r="D12" s="5">
        <v>47</v>
      </c>
      <c r="E12" s="6" t="s">
        <v>58</v>
      </c>
      <c r="F12" s="5" t="s">
        <v>86</v>
      </c>
      <c r="G12" s="6" t="s">
        <v>87</v>
      </c>
      <c r="H12" s="5" t="str">
        <f>"000140"</f>
        <v>000140</v>
      </c>
      <c r="I12" s="4">
        <v>42632</v>
      </c>
      <c r="J12" s="5" t="str">
        <f>"000007"</f>
        <v>000007</v>
      </c>
      <c r="K12" s="4">
        <v>42853</v>
      </c>
      <c r="L12" s="5" t="str">
        <f>"000027"</f>
        <v>000027</v>
      </c>
      <c r="M12" s="4">
        <v>42854</v>
      </c>
      <c r="N12" s="5">
        <v>15</v>
      </c>
      <c r="O12" s="5" t="str">
        <f>"001684"</f>
        <v>001684</v>
      </c>
      <c r="P12" s="4">
        <v>43241</v>
      </c>
      <c r="Q12" s="7">
        <v>19.32667</v>
      </c>
      <c r="R12" s="7">
        <v>1.39405</v>
      </c>
      <c r="S12" s="7">
        <v>17.93262</v>
      </c>
      <c r="T12" s="5">
        <v>58</v>
      </c>
      <c r="U12" s="4">
        <v>43242</v>
      </c>
      <c r="V12" s="5">
        <v>9060608177</v>
      </c>
      <c r="W12" s="6" t="s">
        <v>70</v>
      </c>
      <c r="X12" s="5" t="s">
        <v>52</v>
      </c>
      <c r="Y12" s="6" t="s">
        <v>51</v>
      </c>
      <c r="Z12" s="5" t="s">
        <v>62</v>
      </c>
      <c r="AA12" s="6" t="s">
        <v>63</v>
      </c>
      <c r="AB12" s="7">
        <v>0.19326670000000001</v>
      </c>
      <c r="AD12" s="8"/>
      <c r="AF12" s="8"/>
      <c r="AG12" s="8"/>
    </row>
    <row r="13" spans="1:33" x14ac:dyDescent="0.2">
      <c r="A13" s="12">
        <v>1509</v>
      </c>
      <c r="B13" s="13" t="s">
        <v>35</v>
      </c>
      <c r="C13" s="13">
        <v>43251</v>
      </c>
      <c r="D13" s="5">
        <v>47</v>
      </c>
      <c r="E13" s="6" t="s">
        <v>58</v>
      </c>
      <c r="F13" s="5" t="s">
        <v>88</v>
      </c>
      <c r="G13" s="6" t="s">
        <v>89</v>
      </c>
      <c r="H13" s="5" t="str">
        <f>"000183"</f>
        <v>000183</v>
      </c>
      <c r="I13" s="4">
        <v>41655</v>
      </c>
      <c r="J13" s="5" t="str">
        <f>"000042"</f>
        <v>000042</v>
      </c>
      <c r="K13" s="4">
        <v>42581</v>
      </c>
      <c r="L13" s="5" t="str">
        <f>"000241"</f>
        <v>000241</v>
      </c>
      <c r="M13" s="4">
        <v>42592</v>
      </c>
      <c r="N13" s="5">
        <v>14</v>
      </c>
      <c r="O13" s="5" t="str">
        <f>"001693"</f>
        <v>001693</v>
      </c>
      <c r="P13" s="4">
        <v>43242</v>
      </c>
      <c r="Q13" s="7">
        <v>17.612349999999999</v>
      </c>
      <c r="R13" s="7">
        <v>2.44814</v>
      </c>
      <c r="S13" s="7">
        <v>15.164210000000001</v>
      </c>
      <c r="T13" s="5">
        <v>67</v>
      </c>
      <c r="U13" s="4">
        <v>43251</v>
      </c>
      <c r="V13" s="5">
        <v>9999999999</v>
      </c>
      <c r="W13" s="6" t="s">
        <v>47</v>
      </c>
      <c r="X13" s="5" t="s">
        <v>90</v>
      </c>
      <c r="Y13" s="6" t="s">
        <v>91</v>
      </c>
      <c r="Z13" s="5" t="s">
        <v>62</v>
      </c>
      <c r="AA13" s="6" t="s">
        <v>63</v>
      </c>
      <c r="AB13" s="7">
        <v>0.17612349999999999</v>
      </c>
      <c r="AD13" s="8"/>
      <c r="AF13" s="8"/>
      <c r="AG13" s="8"/>
    </row>
    <row r="14" spans="1:33" x14ac:dyDescent="0.2">
      <c r="A14" s="12">
        <v>1510</v>
      </c>
      <c r="B14" s="13" t="s">
        <v>35</v>
      </c>
      <c r="C14" s="13">
        <v>43251</v>
      </c>
      <c r="D14" s="5">
        <v>47</v>
      </c>
      <c r="E14" s="6" t="s">
        <v>58</v>
      </c>
      <c r="F14" s="5" t="s">
        <v>92</v>
      </c>
      <c r="G14" s="6" t="s">
        <v>93</v>
      </c>
      <c r="H14" s="5" t="str">
        <f>"000104"</f>
        <v>000104</v>
      </c>
      <c r="I14" s="4">
        <v>42524</v>
      </c>
      <c r="J14" s="5" t="str">
        <f>"000055"</f>
        <v>000055</v>
      </c>
      <c r="K14" s="4">
        <v>42612</v>
      </c>
      <c r="L14" s="5" t="str">
        <f>"000276"</f>
        <v>000276</v>
      </c>
      <c r="M14" s="4">
        <v>42614</v>
      </c>
      <c r="N14" s="5">
        <v>16</v>
      </c>
      <c r="O14" s="5" t="str">
        <f>"002070"</f>
        <v>002070</v>
      </c>
      <c r="P14" s="4">
        <v>43250</v>
      </c>
      <c r="Q14" s="7">
        <v>14.52711</v>
      </c>
      <c r="R14" s="7">
        <v>1.0750500000000001</v>
      </c>
      <c r="S14" s="7">
        <v>13.452059999999999</v>
      </c>
      <c r="T14" s="5">
        <v>67</v>
      </c>
      <c r="U14" s="4">
        <v>43251</v>
      </c>
      <c r="V14" s="5">
        <v>9844426603</v>
      </c>
      <c r="W14" s="6" t="s">
        <v>94</v>
      </c>
      <c r="X14" s="5" t="s">
        <v>29</v>
      </c>
      <c r="Y14" s="6" t="s">
        <v>30</v>
      </c>
      <c r="Z14" s="5" t="s">
        <v>62</v>
      </c>
      <c r="AA14" s="6" t="s">
        <v>63</v>
      </c>
      <c r="AB14" s="7">
        <v>0.14527110000000001</v>
      </c>
      <c r="AD14" s="8"/>
      <c r="AF14" s="8"/>
      <c r="AG14" s="8"/>
    </row>
    <row r="15" spans="1:33" x14ac:dyDescent="0.2">
      <c r="A15" s="12">
        <v>1619</v>
      </c>
      <c r="B15" s="13" t="s">
        <v>34</v>
      </c>
      <c r="C15" s="13">
        <v>43252</v>
      </c>
      <c r="D15" s="5">
        <v>47</v>
      </c>
      <c r="E15" s="6" t="s">
        <v>58</v>
      </c>
      <c r="F15" s="5" t="s">
        <v>95</v>
      </c>
      <c r="G15" s="6" t="s">
        <v>96</v>
      </c>
      <c r="H15" s="5" t="str">
        <f>"000058"</f>
        <v>000058</v>
      </c>
      <c r="I15" s="4">
        <v>42867</v>
      </c>
      <c r="J15" s="5" t="str">
        <f>"000033"</f>
        <v>000033</v>
      </c>
      <c r="K15" s="4">
        <v>42886</v>
      </c>
      <c r="L15" s="5" t="str">
        <f>"000106"</f>
        <v>000106</v>
      </c>
      <c r="M15" s="4">
        <v>42886</v>
      </c>
      <c r="N15" s="5">
        <v>17</v>
      </c>
      <c r="O15" s="5" t="str">
        <f>"001941"</f>
        <v>001941</v>
      </c>
      <c r="P15" s="4">
        <v>43246</v>
      </c>
      <c r="Q15" s="7">
        <v>39.220790000000001</v>
      </c>
      <c r="R15" s="7">
        <v>4.7458499999999999</v>
      </c>
      <c r="S15" s="7">
        <v>34.474939999999997</v>
      </c>
      <c r="T15" s="5">
        <v>64</v>
      </c>
      <c r="U15" s="4">
        <v>43252</v>
      </c>
      <c r="V15" s="5">
        <v>9448486991</v>
      </c>
      <c r="W15" s="6" t="s">
        <v>47</v>
      </c>
      <c r="X15" s="5" t="s">
        <v>97</v>
      </c>
      <c r="Y15" s="6" t="s">
        <v>98</v>
      </c>
      <c r="Z15" s="5" t="s">
        <v>62</v>
      </c>
      <c r="AA15" s="6" t="s">
        <v>63</v>
      </c>
      <c r="AB15" s="7">
        <v>0.3922079</v>
      </c>
      <c r="AD15" s="8"/>
      <c r="AF15" s="8"/>
      <c r="AG15" s="8"/>
    </row>
    <row r="16" spans="1:33" x14ac:dyDescent="0.2">
      <c r="A16" s="12">
        <v>2260</v>
      </c>
      <c r="B16" s="13" t="s">
        <v>34</v>
      </c>
      <c r="C16" s="13">
        <v>43269</v>
      </c>
      <c r="D16" s="5">
        <v>47</v>
      </c>
      <c r="E16" s="6" t="s">
        <v>58</v>
      </c>
      <c r="F16" s="5" t="s">
        <v>99</v>
      </c>
      <c r="G16" s="6" t="s">
        <v>100</v>
      </c>
      <c r="H16" s="5" t="str">
        <f>"000176"</f>
        <v>000176</v>
      </c>
      <c r="I16" s="4">
        <v>42716</v>
      </c>
      <c r="J16" s="5" t="str">
        <f>"000105"</f>
        <v>000105</v>
      </c>
      <c r="K16" s="4">
        <v>42793</v>
      </c>
      <c r="L16" s="5" t="str">
        <f>"000474"</f>
        <v>000474</v>
      </c>
      <c r="M16" s="4">
        <v>42810</v>
      </c>
      <c r="N16" s="5">
        <v>14</v>
      </c>
      <c r="O16" s="5" t="str">
        <f>"002515"</f>
        <v>002515</v>
      </c>
      <c r="P16" s="4">
        <v>43264</v>
      </c>
      <c r="Q16" s="7">
        <v>9.7741000000000007</v>
      </c>
      <c r="R16" s="7">
        <v>0.72236</v>
      </c>
      <c r="S16" s="7">
        <v>9.0517400000000006</v>
      </c>
      <c r="T16" s="5">
        <v>91</v>
      </c>
      <c r="U16" s="4">
        <v>43269</v>
      </c>
      <c r="V16" s="5">
        <v>9591028945</v>
      </c>
      <c r="W16" s="6" t="s">
        <v>82</v>
      </c>
      <c r="X16" s="5" t="s">
        <v>29</v>
      </c>
      <c r="Y16" s="6" t="s">
        <v>30</v>
      </c>
      <c r="Z16" s="5" t="s">
        <v>62</v>
      </c>
      <c r="AA16" s="6" t="s">
        <v>63</v>
      </c>
      <c r="AB16" s="7">
        <v>9.7741000000000008E-2</v>
      </c>
      <c r="AD16" s="8"/>
      <c r="AF16" s="8"/>
      <c r="AG16" s="8"/>
    </row>
    <row r="17" spans="1:33" x14ac:dyDescent="0.2">
      <c r="A17" s="12">
        <v>2261</v>
      </c>
      <c r="B17" s="13" t="s">
        <v>34</v>
      </c>
      <c r="C17" s="13">
        <v>43269</v>
      </c>
      <c r="D17" s="5">
        <v>47</v>
      </c>
      <c r="E17" s="6" t="s">
        <v>58</v>
      </c>
      <c r="F17" s="5" t="s">
        <v>101</v>
      </c>
      <c r="G17" s="6" t="s">
        <v>102</v>
      </c>
      <c r="H17" s="5" t="str">
        <f>"000177"</f>
        <v>000177</v>
      </c>
      <c r="I17" s="4">
        <v>42716</v>
      </c>
      <c r="J17" s="5" t="str">
        <f>"000107"</f>
        <v>000107</v>
      </c>
      <c r="K17" s="4">
        <v>42793</v>
      </c>
      <c r="L17" s="5" t="str">
        <f>"000475"</f>
        <v>000475</v>
      </c>
      <c r="M17" s="4">
        <v>42810</v>
      </c>
      <c r="N17" s="5">
        <v>14</v>
      </c>
      <c r="O17" s="5" t="str">
        <f>"002516"</f>
        <v>002516</v>
      </c>
      <c r="P17" s="4">
        <v>43264</v>
      </c>
      <c r="Q17" s="7">
        <v>9.7954500000000007</v>
      </c>
      <c r="R17" s="7">
        <v>0.72414999999999996</v>
      </c>
      <c r="S17" s="7">
        <v>9.0713000000000008</v>
      </c>
      <c r="T17" s="5">
        <v>91</v>
      </c>
      <c r="U17" s="4">
        <v>43269</v>
      </c>
      <c r="V17" s="5">
        <v>9591028945</v>
      </c>
      <c r="W17" s="6" t="s">
        <v>103</v>
      </c>
      <c r="X17" s="5" t="s">
        <v>29</v>
      </c>
      <c r="Y17" s="6" t="s">
        <v>30</v>
      </c>
      <c r="Z17" s="5" t="s">
        <v>62</v>
      </c>
      <c r="AA17" s="6" t="s">
        <v>63</v>
      </c>
      <c r="AB17" s="7">
        <v>9.79545E-2</v>
      </c>
      <c r="AD17" s="8"/>
      <c r="AF17" s="8"/>
      <c r="AG17" s="8"/>
    </row>
    <row r="18" spans="1:33" x14ac:dyDescent="0.2">
      <c r="A18" s="12">
        <v>2511</v>
      </c>
      <c r="B18" s="13" t="s">
        <v>34</v>
      </c>
      <c r="C18" s="13">
        <v>43274</v>
      </c>
      <c r="D18" s="5">
        <v>47</v>
      </c>
      <c r="E18" s="6" t="s">
        <v>58</v>
      </c>
      <c r="F18" s="5" t="s">
        <v>104</v>
      </c>
      <c r="G18" s="6" t="s">
        <v>105</v>
      </c>
      <c r="H18" s="5" t="str">
        <f>"000212"</f>
        <v>000212</v>
      </c>
      <c r="I18" s="4">
        <v>42073</v>
      </c>
      <c r="J18" s="5" t="str">
        <f>"000006"</f>
        <v>000006</v>
      </c>
      <c r="K18" s="4">
        <v>42464</v>
      </c>
      <c r="L18" s="5" t="str">
        <f>"000294"</f>
        <v>000294</v>
      </c>
      <c r="M18" s="4">
        <v>42670</v>
      </c>
      <c r="N18" s="5">
        <v>15</v>
      </c>
      <c r="O18" s="5" t="str">
        <f>"002776"</f>
        <v>002776</v>
      </c>
      <c r="P18" s="4">
        <v>43271</v>
      </c>
      <c r="Q18" s="7">
        <v>14.62425</v>
      </c>
      <c r="R18" s="7">
        <v>0.91263000000000005</v>
      </c>
      <c r="S18" s="7">
        <v>13.71162</v>
      </c>
      <c r="T18" s="5">
        <v>99</v>
      </c>
      <c r="U18" s="4">
        <v>43274</v>
      </c>
      <c r="V18" s="5">
        <v>9999999999</v>
      </c>
      <c r="W18" s="6" t="s">
        <v>106</v>
      </c>
      <c r="X18" s="5" t="s">
        <v>29</v>
      </c>
      <c r="Y18" s="6" t="s">
        <v>30</v>
      </c>
      <c r="Z18" s="5" t="s">
        <v>62</v>
      </c>
      <c r="AA18" s="6" t="s">
        <v>63</v>
      </c>
      <c r="AB18" s="7">
        <v>0.1462425</v>
      </c>
      <c r="AD18" s="8"/>
      <c r="AF18" s="8"/>
      <c r="AG18" s="8"/>
    </row>
    <row r="19" spans="1:33" x14ac:dyDescent="0.2">
      <c r="A19" s="12">
        <v>2512</v>
      </c>
      <c r="B19" s="13" t="s">
        <v>34</v>
      </c>
      <c r="C19" s="13">
        <v>43274</v>
      </c>
      <c r="D19" s="5">
        <v>47</v>
      </c>
      <c r="E19" s="6" t="s">
        <v>58</v>
      </c>
      <c r="F19" s="5" t="s">
        <v>107</v>
      </c>
      <c r="G19" s="6" t="s">
        <v>108</v>
      </c>
      <c r="H19" s="5" t="str">
        <f>"000214"</f>
        <v>000214</v>
      </c>
      <c r="I19" s="4">
        <v>42073</v>
      </c>
      <c r="J19" s="5" t="str">
        <f>"000062"</f>
        <v>000062</v>
      </c>
      <c r="K19" s="4">
        <v>42619</v>
      </c>
      <c r="L19" s="5" t="str">
        <f>"000295"</f>
        <v>000295</v>
      </c>
      <c r="M19" s="4">
        <v>42670</v>
      </c>
      <c r="N19" s="5">
        <v>15</v>
      </c>
      <c r="O19" s="5" t="str">
        <f>"002777"</f>
        <v>002777</v>
      </c>
      <c r="P19" s="4">
        <v>43271</v>
      </c>
      <c r="Q19" s="7">
        <v>16.032530000000001</v>
      </c>
      <c r="R19" s="7">
        <v>1.0611999999999999</v>
      </c>
      <c r="S19" s="7">
        <v>14.97133</v>
      </c>
      <c r="T19" s="5">
        <v>99</v>
      </c>
      <c r="U19" s="4">
        <v>43274</v>
      </c>
      <c r="V19" s="5">
        <v>9999999999</v>
      </c>
      <c r="W19" s="6" t="s">
        <v>106</v>
      </c>
      <c r="X19" s="5" t="s">
        <v>29</v>
      </c>
      <c r="Y19" s="6" t="s">
        <v>30</v>
      </c>
      <c r="Z19" s="5" t="s">
        <v>62</v>
      </c>
      <c r="AA19" s="6" t="s">
        <v>63</v>
      </c>
      <c r="AB19" s="7">
        <v>0.1603253</v>
      </c>
      <c r="AD19" s="8"/>
      <c r="AF19" s="8"/>
      <c r="AG19" s="8"/>
    </row>
    <row r="20" spans="1:33" x14ac:dyDescent="0.2">
      <c r="A20" s="12">
        <v>2697</v>
      </c>
      <c r="B20" s="13" t="s">
        <v>34</v>
      </c>
      <c r="C20" s="13">
        <v>43278</v>
      </c>
      <c r="D20" s="5">
        <v>47</v>
      </c>
      <c r="E20" s="6" t="s">
        <v>58</v>
      </c>
      <c r="F20" s="5" t="s">
        <v>109</v>
      </c>
      <c r="G20" s="6" t="s">
        <v>110</v>
      </c>
      <c r="H20" s="5" t="str">
        <f>"000194"</f>
        <v>000194</v>
      </c>
      <c r="I20" s="4">
        <v>41655</v>
      </c>
      <c r="J20" s="5" t="str">
        <f>"000082"</f>
        <v>000082</v>
      </c>
      <c r="K20" s="4">
        <v>42460</v>
      </c>
      <c r="L20" s="5" t="str">
        <f>"000061"</f>
        <v>000061</v>
      </c>
      <c r="M20" s="4">
        <v>42490</v>
      </c>
      <c r="N20" s="5">
        <v>14</v>
      </c>
      <c r="O20" s="5" t="str">
        <f>"002997"</f>
        <v>002997</v>
      </c>
      <c r="P20" s="4">
        <v>43277</v>
      </c>
      <c r="Q20" s="7">
        <v>9.5719799999999999</v>
      </c>
      <c r="R20" s="7">
        <v>1.8328199999999999</v>
      </c>
      <c r="S20" s="7">
        <v>7.73916</v>
      </c>
      <c r="T20" s="5">
        <v>103</v>
      </c>
      <c r="U20" s="4">
        <v>43278</v>
      </c>
      <c r="V20" s="5">
        <v>9916804340</v>
      </c>
      <c r="W20" s="6" t="s">
        <v>47</v>
      </c>
      <c r="X20" s="5" t="s">
        <v>90</v>
      </c>
      <c r="Y20" s="6" t="s">
        <v>91</v>
      </c>
      <c r="Z20" s="5" t="s">
        <v>62</v>
      </c>
      <c r="AA20" s="6" t="s">
        <v>63</v>
      </c>
      <c r="AB20" s="7">
        <v>9.5719799999999994E-2</v>
      </c>
      <c r="AD20" s="8"/>
      <c r="AF20" s="8"/>
      <c r="AG20" s="8"/>
    </row>
    <row r="21" spans="1:33" x14ac:dyDescent="0.2">
      <c r="A21" s="12">
        <v>2698</v>
      </c>
      <c r="B21" s="13" t="s">
        <v>34</v>
      </c>
      <c r="C21" s="13">
        <v>43278</v>
      </c>
      <c r="D21" s="5">
        <v>47</v>
      </c>
      <c r="E21" s="6" t="s">
        <v>58</v>
      </c>
      <c r="F21" s="5" t="s">
        <v>111</v>
      </c>
      <c r="G21" s="6" t="s">
        <v>112</v>
      </c>
      <c r="H21" s="5" t="str">
        <f>"000138"</f>
        <v>000138</v>
      </c>
      <c r="I21" s="4">
        <v>41956</v>
      </c>
      <c r="J21" s="5" t="str">
        <f>"000015"</f>
        <v>000015</v>
      </c>
      <c r="K21" s="4">
        <v>42521</v>
      </c>
      <c r="L21" s="5" t="str">
        <f>"000093"</f>
        <v>000093</v>
      </c>
      <c r="M21" s="4">
        <v>42521</v>
      </c>
      <c r="N21" s="5">
        <v>13</v>
      </c>
      <c r="O21" s="5" t="str">
        <f>"002998"</f>
        <v>002998</v>
      </c>
      <c r="P21" s="4">
        <v>43277</v>
      </c>
      <c r="Q21" s="7">
        <v>10.287599999999999</v>
      </c>
      <c r="R21" s="7">
        <v>0.90269999999999995</v>
      </c>
      <c r="S21" s="7">
        <v>9.3849</v>
      </c>
      <c r="T21" s="5">
        <v>103</v>
      </c>
      <c r="U21" s="4">
        <v>43278</v>
      </c>
      <c r="V21" s="5">
        <v>9916804340</v>
      </c>
      <c r="W21" s="6" t="s">
        <v>61</v>
      </c>
      <c r="X21" s="5" t="s">
        <v>29</v>
      </c>
      <c r="Y21" s="6" t="s">
        <v>30</v>
      </c>
      <c r="Z21" s="5" t="s">
        <v>62</v>
      </c>
      <c r="AA21" s="6" t="s">
        <v>63</v>
      </c>
      <c r="AB21" s="7">
        <v>0.102876</v>
      </c>
      <c r="AD21" s="8"/>
      <c r="AF21" s="8"/>
      <c r="AG21" s="8"/>
    </row>
    <row r="22" spans="1:33" x14ac:dyDescent="0.2">
      <c r="A22" s="12">
        <v>2823</v>
      </c>
      <c r="B22" s="13" t="s">
        <v>31</v>
      </c>
      <c r="C22" s="13">
        <v>43283</v>
      </c>
      <c r="D22" s="5">
        <v>47</v>
      </c>
      <c r="E22" s="6" t="s">
        <v>58</v>
      </c>
      <c r="F22" s="5" t="s">
        <v>113</v>
      </c>
      <c r="G22" s="6" t="s">
        <v>114</v>
      </c>
      <c r="H22" s="5" t="str">
        <f>"000147"</f>
        <v>000147</v>
      </c>
      <c r="I22" s="4">
        <v>42632</v>
      </c>
      <c r="J22" s="5" t="str">
        <f>"000088"</f>
        <v>000088</v>
      </c>
      <c r="K22" s="4">
        <v>42766</v>
      </c>
      <c r="L22" s="5" t="str">
        <f>"000399"</f>
        <v>000399</v>
      </c>
      <c r="M22" s="4">
        <v>42787</v>
      </c>
      <c r="N22" s="5">
        <v>16</v>
      </c>
      <c r="O22" s="5" t="str">
        <f>"003087"</f>
        <v>003087</v>
      </c>
      <c r="P22" s="4">
        <v>43280</v>
      </c>
      <c r="Q22" s="7">
        <v>9.8074499999999993</v>
      </c>
      <c r="R22" s="7">
        <v>0.70394999999999996</v>
      </c>
      <c r="S22" s="7">
        <v>9.1035000000000004</v>
      </c>
      <c r="T22" s="5">
        <v>107</v>
      </c>
      <c r="U22" s="4">
        <v>43283</v>
      </c>
      <c r="V22" s="5">
        <v>9448486991</v>
      </c>
      <c r="W22" s="6" t="s">
        <v>79</v>
      </c>
      <c r="X22" s="5" t="s">
        <v>29</v>
      </c>
      <c r="Y22" s="6" t="s">
        <v>30</v>
      </c>
      <c r="Z22" s="5" t="s">
        <v>62</v>
      </c>
      <c r="AA22" s="6" t="s">
        <v>63</v>
      </c>
      <c r="AB22" s="7">
        <v>9.8074499999999995E-2</v>
      </c>
      <c r="AD22" s="8"/>
      <c r="AF22" s="8"/>
      <c r="AG22" s="8"/>
    </row>
    <row r="23" spans="1:33" x14ac:dyDescent="0.2">
      <c r="A23" s="12">
        <v>3052</v>
      </c>
      <c r="B23" s="13" t="s">
        <v>31</v>
      </c>
      <c r="C23" s="13">
        <v>43287</v>
      </c>
      <c r="D23" s="5">
        <v>47</v>
      </c>
      <c r="E23" s="6" t="s">
        <v>58</v>
      </c>
      <c r="F23" s="5" t="s">
        <v>115</v>
      </c>
      <c r="G23" s="6" t="s">
        <v>116</v>
      </c>
      <c r="H23" s="5" t="str">
        <f>"000146"</f>
        <v>000146</v>
      </c>
      <c r="I23" s="4">
        <v>41989</v>
      </c>
      <c r="J23" s="5" t="str">
        <f>"000051"</f>
        <v>000051</v>
      </c>
      <c r="K23" s="4">
        <v>42429</v>
      </c>
      <c r="L23" s="5" t="str">
        <f>"000561"</f>
        <v>000561</v>
      </c>
      <c r="M23" s="4">
        <v>42460</v>
      </c>
      <c r="N23" s="5">
        <v>13</v>
      </c>
      <c r="O23" s="5" t="str">
        <f>"003290"</f>
        <v>003290</v>
      </c>
      <c r="P23" s="4">
        <v>43284</v>
      </c>
      <c r="Q23" s="7">
        <v>10.283670000000001</v>
      </c>
      <c r="R23" s="7">
        <v>0.89083000000000001</v>
      </c>
      <c r="S23" s="7">
        <v>9.3928399999999996</v>
      </c>
      <c r="T23" s="5">
        <v>115</v>
      </c>
      <c r="U23" s="4">
        <v>43287</v>
      </c>
      <c r="V23" s="5">
        <v>9916804340</v>
      </c>
      <c r="W23" s="6" t="s">
        <v>117</v>
      </c>
      <c r="X23" s="5" t="s">
        <v>29</v>
      </c>
      <c r="Y23" s="6" t="s">
        <v>30</v>
      </c>
      <c r="Z23" s="5" t="s">
        <v>62</v>
      </c>
      <c r="AA23" s="6" t="s">
        <v>63</v>
      </c>
      <c r="AB23" s="7">
        <v>0.1028367</v>
      </c>
      <c r="AD23" s="8"/>
      <c r="AF23" s="8"/>
      <c r="AG23" s="8"/>
    </row>
    <row r="24" spans="1:33" x14ac:dyDescent="0.2">
      <c r="A24" s="12">
        <v>3053</v>
      </c>
      <c r="B24" s="13" t="s">
        <v>31</v>
      </c>
      <c r="C24" s="13">
        <v>43287</v>
      </c>
      <c r="D24" s="5">
        <v>47</v>
      </c>
      <c r="E24" s="6" t="s">
        <v>58</v>
      </c>
      <c r="F24" s="5" t="s">
        <v>118</v>
      </c>
      <c r="G24" s="6" t="s">
        <v>119</v>
      </c>
      <c r="H24" s="5" t="str">
        <f>"000499"</f>
        <v>000499</v>
      </c>
      <c r="I24" s="4">
        <v>41702</v>
      </c>
      <c r="J24" s="5" t="str">
        <f>"000054"</f>
        <v>000054</v>
      </c>
      <c r="K24" s="4">
        <v>42429</v>
      </c>
      <c r="L24" s="5" t="str">
        <f>"000562"</f>
        <v>000562</v>
      </c>
      <c r="M24" s="4">
        <v>42460</v>
      </c>
      <c r="N24" s="5">
        <v>14</v>
      </c>
      <c r="O24" s="5" t="str">
        <f>"003291"</f>
        <v>003291</v>
      </c>
      <c r="P24" s="4">
        <v>43284</v>
      </c>
      <c r="Q24" s="7">
        <v>4.7852199999999998</v>
      </c>
      <c r="R24" s="7">
        <v>0.49048000000000003</v>
      </c>
      <c r="S24" s="7">
        <v>4.29474</v>
      </c>
      <c r="T24" s="5">
        <v>115</v>
      </c>
      <c r="U24" s="4">
        <v>43287</v>
      </c>
      <c r="V24" s="5">
        <v>9916804340</v>
      </c>
      <c r="W24" s="6" t="s">
        <v>120</v>
      </c>
      <c r="X24" s="5" t="s">
        <v>29</v>
      </c>
      <c r="Y24" s="6" t="s">
        <v>30</v>
      </c>
      <c r="Z24" s="5" t="s">
        <v>62</v>
      </c>
      <c r="AA24" s="6" t="s">
        <v>63</v>
      </c>
      <c r="AB24" s="7">
        <v>4.7852199999999998E-2</v>
      </c>
      <c r="AD24" s="8"/>
      <c r="AF24" s="8"/>
      <c r="AG24" s="8"/>
    </row>
    <row r="25" spans="1:33" x14ac:dyDescent="0.2">
      <c r="A25" s="12">
        <v>3719</v>
      </c>
      <c r="B25" s="13" t="s">
        <v>31</v>
      </c>
      <c r="C25" s="13">
        <v>43301</v>
      </c>
      <c r="D25" s="5">
        <v>47</v>
      </c>
      <c r="E25" s="6" t="s">
        <v>58</v>
      </c>
      <c r="F25" s="5" t="s">
        <v>121</v>
      </c>
      <c r="G25" s="6" t="s">
        <v>122</v>
      </c>
      <c r="H25" s="5" t="str">
        <f>"000106"</f>
        <v>000106</v>
      </c>
      <c r="I25" s="4">
        <v>43129</v>
      </c>
      <c r="J25" s="5" t="str">
        <f>"000003"</f>
        <v>000003</v>
      </c>
      <c r="K25" s="4">
        <v>43197</v>
      </c>
      <c r="L25" s="5" t="str">
        <f>"000003"</f>
        <v>000003</v>
      </c>
      <c r="M25" s="4">
        <v>43197</v>
      </c>
      <c r="N25" s="5">
        <v>16</v>
      </c>
      <c r="O25" s="5" t="str">
        <f>"004389"</f>
        <v>004389</v>
      </c>
      <c r="P25" s="4">
        <v>43306</v>
      </c>
      <c r="Q25" s="7">
        <v>4.1512500000000001</v>
      </c>
      <c r="R25" s="7">
        <v>0.46882000000000001</v>
      </c>
      <c r="S25" s="7">
        <v>3.6824300000000001</v>
      </c>
      <c r="T25" s="5">
        <v>134</v>
      </c>
      <c r="U25" s="4">
        <v>43301</v>
      </c>
      <c r="V25" s="5">
        <v>9880795895</v>
      </c>
      <c r="W25" s="6" t="s">
        <v>123</v>
      </c>
      <c r="X25" s="5" t="s">
        <v>32</v>
      </c>
      <c r="Y25" s="6" t="s">
        <v>33</v>
      </c>
      <c r="Z25" s="5" t="s">
        <v>56</v>
      </c>
      <c r="AA25" s="6" t="s">
        <v>57</v>
      </c>
      <c r="AB25" s="7">
        <v>4.1512500000000001E-2</v>
      </c>
      <c r="AD25" s="8"/>
      <c r="AF25" s="8"/>
      <c r="AG25" s="8"/>
    </row>
    <row r="26" spans="1:33" x14ac:dyDescent="0.2">
      <c r="A26" s="12">
        <v>3720</v>
      </c>
      <c r="B26" s="13" t="s">
        <v>31</v>
      </c>
      <c r="C26" s="13">
        <v>43301</v>
      </c>
      <c r="D26" s="5">
        <v>47</v>
      </c>
      <c r="E26" s="6" t="s">
        <v>58</v>
      </c>
      <c r="F26" s="5" t="s">
        <v>121</v>
      </c>
      <c r="G26" s="6" t="s">
        <v>122</v>
      </c>
      <c r="H26" s="5" t="str">
        <f>"000106"</f>
        <v>000106</v>
      </c>
      <c r="I26" s="4">
        <v>43129</v>
      </c>
      <c r="J26" s="5" t="str">
        <f>"000003"</f>
        <v>000003</v>
      </c>
      <c r="K26" s="4">
        <v>43197</v>
      </c>
      <c r="L26" s="5" t="str">
        <f>"000003"</f>
        <v>000003</v>
      </c>
      <c r="M26" s="4">
        <v>43197</v>
      </c>
      <c r="N26" s="5">
        <v>16</v>
      </c>
      <c r="O26" s="5" t="str">
        <f>"004389"</f>
        <v>004389</v>
      </c>
      <c r="P26" s="4">
        <v>43306</v>
      </c>
      <c r="Q26" s="7">
        <v>3.6112500000000001</v>
      </c>
      <c r="R26" s="7">
        <v>0.31706000000000001</v>
      </c>
      <c r="S26" s="7">
        <v>3.29419</v>
      </c>
      <c r="T26" s="5">
        <v>134</v>
      </c>
      <c r="U26" s="4">
        <v>43301</v>
      </c>
      <c r="V26" s="5">
        <v>9880795895</v>
      </c>
      <c r="W26" s="6" t="s">
        <v>123</v>
      </c>
      <c r="X26" s="5" t="s">
        <v>32</v>
      </c>
      <c r="Y26" s="6" t="s">
        <v>33</v>
      </c>
      <c r="Z26" s="5" t="s">
        <v>56</v>
      </c>
      <c r="AA26" s="6" t="s">
        <v>57</v>
      </c>
      <c r="AB26" s="7">
        <v>3.6112499999999999E-2</v>
      </c>
      <c r="AD26" s="8"/>
      <c r="AF26" s="8"/>
      <c r="AG26" s="8"/>
    </row>
    <row r="27" spans="1:33" x14ac:dyDescent="0.2">
      <c r="A27" s="12">
        <v>4086</v>
      </c>
      <c r="B27" s="13" t="s">
        <v>31</v>
      </c>
      <c r="C27" s="13">
        <v>43308</v>
      </c>
      <c r="D27" s="5">
        <v>47</v>
      </c>
      <c r="E27" s="6" t="s">
        <v>58</v>
      </c>
      <c r="F27" s="5" t="s">
        <v>121</v>
      </c>
      <c r="G27" s="6" t="s">
        <v>122</v>
      </c>
      <c r="H27" s="5" t="str">
        <f>"000106"</f>
        <v>000106</v>
      </c>
      <c r="I27" s="4">
        <v>43129</v>
      </c>
      <c r="J27" s="5" t="str">
        <f>"000003"</f>
        <v>000003</v>
      </c>
      <c r="K27" s="4">
        <v>43197</v>
      </c>
      <c r="L27" s="5" t="str">
        <f>"000003"</f>
        <v>000003</v>
      </c>
      <c r="M27" s="4">
        <v>43197</v>
      </c>
      <c r="N27" s="5">
        <v>16</v>
      </c>
      <c r="O27" s="5" t="str">
        <f>"004389"</f>
        <v>004389</v>
      </c>
      <c r="P27" s="4">
        <v>43306</v>
      </c>
      <c r="Q27" s="7">
        <v>6.0187499999999998</v>
      </c>
      <c r="R27" s="7">
        <v>0.53008</v>
      </c>
      <c r="S27" s="7">
        <v>5.4886699999999999</v>
      </c>
      <c r="T27" s="5">
        <v>146</v>
      </c>
      <c r="U27" s="4">
        <v>43308</v>
      </c>
      <c r="V27" s="5">
        <v>9880795895</v>
      </c>
      <c r="W27" s="6" t="s">
        <v>123</v>
      </c>
      <c r="X27" s="5" t="s">
        <v>32</v>
      </c>
      <c r="Y27" s="6" t="s">
        <v>33</v>
      </c>
      <c r="Z27" s="5" t="s">
        <v>56</v>
      </c>
      <c r="AA27" s="6" t="s">
        <v>57</v>
      </c>
      <c r="AB27" s="7">
        <v>6.0187499999999998E-2</v>
      </c>
      <c r="AD27" s="8"/>
      <c r="AF27" s="8"/>
      <c r="AG27" s="8"/>
    </row>
    <row r="28" spans="1:33" x14ac:dyDescent="0.2">
      <c r="A28" s="12">
        <v>4222</v>
      </c>
      <c r="B28" s="13" t="s">
        <v>28</v>
      </c>
      <c r="C28" s="13">
        <v>43314</v>
      </c>
      <c r="D28" s="5">
        <v>47</v>
      </c>
      <c r="E28" s="6" t="s">
        <v>58</v>
      </c>
      <c r="F28" s="5" t="s">
        <v>124</v>
      </c>
      <c r="G28" s="6" t="s">
        <v>125</v>
      </c>
      <c r="H28" s="5" t="str">
        <f>"00.498"</f>
        <v>00.498</v>
      </c>
      <c r="I28" s="4">
        <v>41702</v>
      </c>
      <c r="J28" s="5" t="str">
        <f>"000053"</f>
        <v>000053</v>
      </c>
      <c r="K28" s="4">
        <v>42429</v>
      </c>
      <c r="L28" s="5" t="str">
        <f>"000560"</f>
        <v>000560</v>
      </c>
      <c r="M28" s="4">
        <v>42460</v>
      </c>
      <c r="N28" s="5">
        <v>14</v>
      </c>
      <c r="O28" s="5" t="str">
        <f>"004477"</f>
        <v>004477</v>
      </c>
      <c r="P28" s="4">
        <v>43308</v>
      </c>
      <c r="Q28" s="7">
        <v>3.8874300000000002</v>
      </c>
      <c r="R28" s="7">
        <v>0.43319999999999997</v>
      </c>
      <c r="S28" s="7">
        <v>3.4542299999999999</v>
      </c>
      <c r="T28" s="5">
        <v>151</v>
      </c>
      <c r="U28" s="4">
        <v>43314</v>
      </c>
      <c r="V28" s="5">
        <v>9916804340</v>
      </c>
      <c r="W28" s="6" t="s">
        <v>120</v>
      </c>
      <c r="X28" s="5" t="s">
        <v>29</v>
      </c>
      <c r="Y28" s="6" t="s">
        <v>30</v>
      </c>
      <c r="Z28" s="5" t="s">
        <v>62</v>
      </c>
      <c r="AA28" s="6" t="s">
        <v>63</v>
      </c>
      <c r="AB28" s="7">
        <v>3.8874300000000001E-2</v>
      </c>
      <c r="AD28" s="8"/>
      <c r="AF28" s="8"/>
      <c r="AG28" s="8"/>
    </row>
    <row r="29" spans="1:33" x14ac:dyDescent="0.2">
      <c r="A29" s="12">
        <v>4426</v>
      </c>
      <c r="B29" s="13" t="s">
        <v>28</v>
      </c>
      <c r="C29" s="13">
        <v>43318</v>
      </c>
      <c r="D29" s="5">
        <v>47</v>
      </c>
      <c r="E29" s="6" t="s">
        <v>58</v>
      </c>
      <c r="F29" s="5" t="s">
        <v>126</v>
      </c>
      <c r="G29" s="6" t="s">
        <v>127</v>
      </c>
      <c r="H29" s="5" t="str">
        <f>"000087"</f>
        <v>000087</v>
      </c>
      <c r="I29" s="4">
        <v>41891</v>
      </c>
      <c r="J29" s="5" t="str">
        <f>"000101"</f>
        <v>000101</v>
      </c>
      <c r="K29" s="4">
        <v>42790</v>
      </c>
      <c r="L29" s="5" t="str">
        <f>"000453"</f>
        <v>000453</v>
      </c>
      <c r="M29" s="4">
        <v>42794</v>
      </c>
      <c r="N29" s="5">
        <v>14</v>
      </c>
      <c r="O29" s="5" t="str">
        <f>"004663"</f>
        <v>004663</v>
      </c>
      <c r="P29" s="4">
        <v>43313</v>
      </c>
      <c r="Q29" s="7">
        <v>8.5608500000000003</v>
      </c>
      <c r="R29" s="7">
        <v>0.77827000000000002</v>
      </c>
      <c r="S29" s="7">
        <v>7.7825800000000003</v>
      </c>
      <c r="T29" s="5">
        <v>159</v>
      </c>
      <c r="U29" s="4">
        <v>43318</v>
      </c>
      <c r="V29" s="5">
        <v>9916804340</v>
      </c>
      <c r="W29" s="6" t="s">
        <v>117</v>
      </c>
      <c r="X29" s="5" t="s">
        <v>29</v>
      </c>
      <c r="Y29" s="6" t="s">
        <v>30</v>
      </c>
      <c r="Z29" s="5" t="s">
        <v>62</v>
      </c>
      <c r="AA29" s="6" t="s">
        <v>63</v>
      </c>
      <c r="AB29" s="7">
        <v>8.5608500000000004E-2</v>
      </c>
      <c r="AD29" s="8"/>
      <c r="AF29" s="8"/>
      <c r="AG29" s="8"/>
    </row>
    <row r="30" spans="1:33" x14ac:dyDescent="0.2">
      <c r="A30" s="12">
        <v>4427</v>
      </c>
      <c r="B30" s="13" t="s">
        <v>28</v>
      </c>
      <c r="C30" s="13">
        <v>43318</v>
      </c>
      <c r="D30" s="5">
        <v>47</v>
      </c>
      <c r="E30" s="6" t="s">
        <v>58</v>
      </c>
      <c r="F30" s="5" t="s">
        <v>128</v>
      </c>
      <c r="G30" s="6" t="s">
        <v>129</v>
      </c>
      <c r="H30" s="5" t="str">
        <f>"000136"</f>
        <v>000136</v>
      </c>
      <c r="I30" s="4">
        <v>42632</v>
      </c>
      <c r="J30" s="5" t="str">
        <f>"000012"</f>
        <v>000012</v>
      </c>
      <c r="K30" s="4">
        <v>42990</v>
      </c>
      <c r="L30" s="5" t="str">
        <f>"000016"</f>
        <v>000016</v>
      </c>
      <c r="M30" s="4">
        <v>42990</v>
      </c>
      <c r="N30" s="5">
        <v>15</v>
      </c>
      <c r="O30" s="5" t="str">
        <f>"004700"</f>
        <v>004700</v>
      </c>
      <c r="P30" s="4">
        <v>43314</v>
      </c>
      <c r="Q30" s="7">
        <v>19.317499999999999</v>
      </c>
      <c r="R30" s="7">
        <v>0.90815000000000001</v>
      </c>
      <c r="S30" s="7">
        <v>18.40935</v>
      </c>
      <c r="T30" s="5">
        <v>160</v>
      </c>
      <c r="U30" s="4">
        <v>43318</v>
      </c>
      <c r="V30" s="5">
        <v>9945567446</v>
      </c>
      <c r="W30" s="6" t="s">
        <v>70</v>
      </c>
      <c r="X30" s="5" t="s">
        <v>52</v>
      </c>
      <c r="Y30" s="6" t="s">
        <v>51</v>
      </c>
      <c r="Z30" s="5" t="s">
        <v>62</v>
      </c>
      <c r="AA30" s="6" t="s">
        <v>63</v>
      </c>
      <c r="AB30" s="7">
        <v>0.19317499999999999</v>
      </c>
      <c r="AD30" s="8"/>
      <c r="AF30" s="8"/>
      <c r="AG30" s="8"/>
    </row>
    <row r="31" spans="1:33" x14ac:dyDescent="0.2">
      <c r="A31" s="12">
        <v>4428</v>
      </c>
      <c r="B31" s="13" t="s">
        <v>28</v>
      </c>
      <c r="C31" s="13">
        <v>43318</v>
      </c>
      <c r="D31" s="5">
        <v>47</v>
      </c>
      <c r="E31" s="6" t="s">
        <v>58</v>
      </c>
      <c r="F31" s="5" t="s">
        <v>130</v>
      </c>
      <c r="G31" s="6" t="s">
        <v>131</v>
      </c>
      <c r="H31" s="5" t="str">
        <f>"000045"</f>
        <v>000045</v>
      </c>
      <c r="I31" s="4">
        <v>42986</v>
      </c>
      <c r="J31" s="5" t="str">
        <f>"000011"</f>
        <v>000011</v>
      </c>
      <c r="K31" s="4">
        <v>42989</v>
      </c>
      <c r="L31" s="5" t="str">
        <f>"000017"</f>
        <v>000017</v>
      </c>
      <c r="M31" s="4">
        <v>42990</v>
      </c>
      <c r="N31" s="5">
        <v>17</v>
      </c>
      <c r="O31" s="5" t="str">
        <f>"004797"</f>
        <v>004797</v>
      </c>
      <c r="P31" s="4">
        <v>43314</v>
      </c>
      <c r="Q31" s="7">
        <v>14.97927</v>
      </c>
      <c r="R31" s="7">
        <v>1.6588000000000001</v>
      </c>
      <c r="S31" s="7">
        <v>13.32047</v>
      </c>
      <c r="T31" s="5">
        <v>160</v>
      </c>
      <c r="U31" s="4">
        <v>43318</v>
      </c>
      <c r="V31" s="5">
        <v>9916804340</v>
      </c>
      <c r="W31" s="6" t="s">
        <v>53</v>
      </c>
      <c r="X31" s="5" t="s">
        <v>46</v>
      </c>
      <c r="Y31" s="6" t="s">
        <v>45</v>
      </c>
      <c r="Z31" s="5" t="s">
        <v>62</v>
      </c>
      <c r="AA31" s="6" t="s">
        <v>63</v>
      </c>
      <c r="AB31" s="7">
        <v>0.1497927</v>
      </c>
      <c r="AD31" s="8"/>
      <c r="AF31" s="8"/>
      <c r="AG31" s="8"/>
    </row>
    <row r="32" spans="1:33" x14ac:dyDescent="0.2">
      <c r="A32" s="12">
        <v>4769</v>
      </c>
      <c r="B32" s="13" t="s">
        <v>28</v>
      </c>
      <c r="C32" s="13">
        <v>43326</v>
      </c>
      <c r="D32" s="5">
        <v>47</v>
      </c>
      <c r="E32" s="6" t="s">
        <v>58</v>
      </c>
      <c r="F32" s="5" t="s">
        <v>132</v>
      </c>
      <c r="G32" s="6" t="s">
        <v>133</v>
      </c>
      <c r="H32" s="5" t="str">
        <f>"000051"</f>
        <v>000051</v>
      </c>
      <c r="I32" s="4">
        <v>42509</v>
      </c>
      <c r="J32" s="5" t="str">
        <f>"000102"</f>
        <v>000102</v>
      </c>
      <c r="K32" s="4">
        <v>42790</v>
      </c>
      <c r="L32" s="5" t="str">
        <f>"000454"</f>
        <v>000454</v>
      </c>
      <c r="M32" s="4">
        <v>42794</v>
      </c>
      <c r="N32" s="5">
        <v>15</v>
      </c>
      <c r="O32" s="5" t="str">
        <f>"004904"</f>
        <v>004904</v>
      </c>
      <c r="P32" s="4">
        <v>43318</v>
      </c>
      <c r="Q32" s="7">
        <v>19.466570000000001</v>
      </c>
      <c r="R32" s="7">
        <v>1.4906600000000001</v>
      </c>
      <c r="S32" s="7">
        <v>17.975909999999999</v>
      </c>
      <c r="T32" s="5">
        <v>170</v>
      </c>
      <c r="U32" s="4">
        <v>43326</v>
      </c>
      <c r="V32" s="5">
        <v>9916804340</v>
      </c>
      <c r="W32" s="6" t="s">
        <v>117</v>
      </c>
      <c r="X32" s="5" t="s">
        <v>29</v>
      </c>
      <c r="Y32" s="6" t="s">
        <v>30</v>
      </c>
      <c r="Z32" s="5" t="s">
        <v>62</v>
      </c>
      <c r="AA32" s="6" t="s">
        <v>63</v>
      </c>
      <c r="AB32" s="7">
        <v>0.1946657</v>
      </c>
      <c r="AD32" s="8"/>
      <c r="AF32" s="8"/>
      <c r="AG32" s="8"/>
    </row>
    <row r="33" spans="1:33" x14ac:dyDescent="0.2">
      <c r="A33" s="12">
        <v>4770</v>
      </c>
      <c r="B33" s="13" t="s">
        <v>28</v>
      </c>
      <c r="C33" s="13">
        <v>43326</v>
      </c>
      <c r="D33" s="5">
        <v>47</v>
      </c>
      <c r="E33" s="6" t="s">
        <v>58</v>
      </c>
      <c r="F33" s="5" t="s">
        <v>134</v>
      </c>
      <c r="G33" s="6" t="s">
        <v>135</v>
      </c>
      <c r="H33" s="5" t="str">
        <f>"000020"</f>
        <v>000020</v>
      </c>
      <c r="I33" s="4">
        <v>42942</v>
      </c>
      <c r="J33" s="5" t="str">
        <f>"000029"</f>
        <v>000029</v>
      </c>
      <c r="K33" s="4">
        <v>42948</v>
      </c>
      <c r="L33" s="5" t="str">
        <f>"000100"</f>
        <v>000100</v>
      </c>
      <c r="M33" s="4">
        <v>42916</v>
      </c>
      <c r="N33" s="5">
        <v>16</v>
      </c>
      <c r="O33" s="5" t="str">
        <f>"005144"</f>
        <v>005144</v>
      </c>
      <c r="P33" s="4">
        <v>43325</v>
      </c>
      <c r="Q33" s="7">
        <v>22.741240000000001</v>
      </c>
      <c r="R33" s="7">
        <v>3.3452000000000002</v>
      </c>
      <c r="S33" s="7">
        <v>19.396039999999999</v>
      </c>
      <c r="T33" s="5">
        <v>172</v>
      </c>
      <c r="U33" s="4">
        <v>43326</v>
      </c>
      <c r="V33" s="5">
        <v>9945525730</v>
      </c>
      <c r="W33" s="6" t="s">
        <v>50</v>
      </c>
      <c r="X33" s="5" t="s">
        <v>54</v>
      </c>
      <c r="Y33" s="6" t="s">
        <v>55</v>
      </c>
      <c r="Z33" s="5" t="s">
        <v>56</v>
      </c>
      <c r="AA33" s="6" t="s">
        <v>57</v>
      </c>
      <c r="AB33" s="7">
        <v>0.22741240000000001</v>
      </c>
      <c r="AD33" s="8"/>
      <c r="AF33" s="8"/>
      <c r="AG33" s="8"/>
    </row>
    <row r="34" spans="1:33" x14ac:dyDescent="0.2">
      <c r="A34" s="12">
        <v>5412</v>
      </c>
      <c r="B34" s="13" t="s">
        <v>36</v>
      </c>
      <c r="C34" s="13">
        <v>43354</v>
      </c>
      <c r="D34" s="5">
        <v>47</v>
      </c>
      <c r="E34" s="6" t="s">
        <v>58</v>
      </c>
      <c r="F34" s="5" t="s">
        <v>136</v>
      </c>
      <c r="G34" s="6" t="s">
        <v>137</v>
      </c>
      <c r="H34" s="5" t="str">
        <f>"000029"</f>
        <v>000029</v>
      </c>
      <c r="I34" s="4">
        <v>42448</v>
      </c>
      <c r="J34" s="5" t="str">
        <f>"000012"</f>
        <v>000012</v>
      </c>
      <c r="K34" s="4">
        <v>42521</v>
      </c>
      <c r="L34" s="5" t="str">
        <f>"000096"</f>
        <v>000096</v>
      </c>
      <c r="M34" s="4">
        <v>42521</v>
      </c>
      <c r="N34" s="5">
        <v>16</v>
      </c>
      <c r="O34" s="5" t="str">
        <f>"005722"</f>
        <v>005722</v>
      </c>
      <c r="P34" s="4">
        <v>43353</v>
      </c>
      <c r="Q34" s="7">
        <v>0.50705999999999996</v>
      </c>
      <c r="R34" s="7">
        <v>0</v>
      </c>
      <c r="S34" s="7">
        <v>0.50705999999999996</v>
      </c>
      <c r="T34" s="5">
        <v>199</v>
      </c>
      <c r="U34" s="4">
        <v>43354</v>
      </c>
      <c r="V34" s="5">
        <v>9448486991</v>
      </c>
      <c r="W34" s="6" t="s">
        <v>53</v>
      </c>
      <c r="X34" s="5" t="s">
        <v>37</v>
      </c>
      <c r="Y34" s="6" t="s">
        <v>38</v>
      </c>
      <c r="Z34" s="5" t="s">
        <v>62</v>
      </c>
      <c r="AA34" s="6" t="s">
        <v>63</v>
      </c>
      <c r="AB34" s="7">
        <f>Q34/100</f>
        <v>5.0705999999999998E-3</v>
      </c>
      <c r="AD34" s="8"/>
      <c r="AF34" s="8"/>
      <c r="AG34" s="8"/>
    </row>
    <row r="35" spans="1:33" x14ac:dyDescent="0.2">
      <c r="A35" s="12">
        <v>5630</v>
      </c>
      <c r="B35" s="13" t="s">
        <v>36</v>
      </c>
      <c r="C35" s="13">
        <v>43370</v>
      </c>
      <c r="D35" s="5">
        <v>47</v>
      </c>
      <c r="E35" s="6" t="s">
        <v>58</v>
      </c>
      <c r="F35" s="5" t="s">
        <v>138</v>
      </c>
      <c r="G35" s="6" t="s">
        <v>139</v>
      </c>
      <c r="H35" s="5" t="str">
        <f>"000225"</f>
        <v>000225</v>
      </c>
      <c r="I35" s="4">
        <v>42786</v>
      </c>
      <c r="J35" s="5" t="str">
        <f>"000003"</f>
        <v>000003</v>
      </c>
      <c r="K35" s="4">
        <v>42853</v>
      </c>
      <c r="L35" s="5" t="str">
        <f>"000011"</f>
        <v>000011</v>
      </c>
      <c r="M35" s="4">
        <v>42853</v>
      </c>
      <c r="N35" s="5">
        <v>14</v>
      </c>
      <c r="O35" s="5" t="str">
        <f>"005867"</f>
        <v>005867</v>
      </c>
      <c r="P35" s="4">
        <v>43367</v>
      </c>
      <c r="Q35" s="7">
        <v>21.870059999999999</v>
      </c>
      <c r="R35" s="7">
        <v>1.47895</v>
      </c>
      <c r="S35" s="7">
        <v>20.391110000000001</v>
      </c>
      <c r="T35" s="5">
        <v>217</v>
      </c>
      <c r="U35" s="4">
        <v>43370</v>
      </c>
      <c r="V35" s="5">
        <v>9986303399</v>
      </c>
      <c r="W35" s="6" t="s">
        <v>140</v>
      </c>
      <c r="X35" s="5" t="s">
        <v>29</v>
      </c>
      <c r="Y35" s="6" t="s">
        <v>30</v>
      </c>
      <c r="Z35" s="5" t="s">
        <v>62</v>
      </c>
      <c r="AA35" s="6" t="s">
        <v>63</v>
      </c>
      <c r="AB35" s="7">
        <f>Q35/100</f>
        <v>0.2187006</v>
      </c>
      <c r="AD35" s="8"/>
      <c r="AF35" s="8"/>
      <c r="AG35" s="8"/>
    </row>
    <row r="36" spans="1:33" x14ac:dyDescent="0.2">
      <c r="A36" s="12">
        <v>5631</v>
      </c>
      <c r="B36" s="13" t="s">
        <v>36</v>
      </c>
      <c r="C36" s="13">
        <v>43370</v>
      </c>
      <c r="D36" s="5">
        <v>47</v>
      </c>
      <c r="E36" s="6" t="s">
        <v>58</v>
      </c>
      <c r="F36" s="5" t="s">
        <v>141</v>
      </c>
      <c r="G36" s="6" t="s">
        <v>142</v>
      </c>
      <c r="H36" s="5" t="str">
        <f>"000226"</f>
        <v>000226</v>
      </c>
      <c r="I36" s="4">
        <v>42786</v>
      </c>
      <c r="J36" s="5" t="str">
        <f>"000002"</f>
        <v>000002</v>
      </c>
      <c r="K36" s="4">
        <v>42852</v>
      </c>
      <c r="L36" s="5" t="str">
        <f>"000012"</f>
        <v>000012</v>
      </c>
      <c r="M36" s="4">
        <v>42853</v>
      </c>
      <c r="N36" s="5">
        <v>14</v>
      </c>
      <c r="O36" s="5" t="str">
        <f>"005868"</f>
        <v>005868</v>
      </c>
      <c r="P36" s="4">
        <v>43367</v>
      </c>
      <c r="Q36" s="7">
        <v>16.102599999999999</v>
      </c>
      <c r="R36" s="7">
        <v>1.0875600000000001</v>
      </c>
      <c r="S36" s="7">
        <v>15.015040000000001</v>
      </c>
      <c r="T36" s="5">
        <v>217</v>
      </c>
      <c r="U36" s="4">
        <v>43370</v>
      </c>
      <c r="V36" s="5">
        <v>9986303399</v>
      </c>
      <c r="W36" s="6" t="s">
        <v>143</v>
      </c>
      <c r="X36" s="5" t="s">
        <v>29</v>
      </c>
      <c r="Y36" s="6" t="s">
        <v>30</v>
      </c>
      <c r="Z36" s="5" t="s">
        <v>62</v>
      </c>
      <c r="AA36" s="6" t="s">
        <v>63</v>
      </c>
      <c r="AB36" s="7">
        <f>Q36/100</f>
        <v>0.161026</v>
      </c>
      <c r="AD36" s="8"/>
      <c r="AF36" s="8"/>
      <c r="AG36" s="8"/>
    </row>
    <row r="37" spans="1:33" x14ac:dyDescent="0.2">
      <c r="A37" s="12">
        <v>5632</v>
      </c>
      <c r="B37" s="13" t="s">
        <v>36</v>
      </c>
      <c r="C37" s="13">
        <v>43370</v>
      </c>
      <c r="D37" s="5">
        <v>47</v>
      </c>
      <c r="E37" s="6" t="s">
        <v>58</v>
      </c>
      <c r="F37" s="5" t="s">
        <v>144</v>
      </c>
      <c r="G37" s="6" t="s">
        <v>145</v>
      </c>
      <c r="H37" s="5" t="str">
        <f>"000081"</f>
        <v>000081</v>
      </c>
      <c r="I37" s="4">
        <v>42915</v>
      </c>
      <c r="J37" s="5" t="str">
        <f>"000036"</f>
        <v>000036</v>
      </c>
      <c r="K37" s="4">
        <v>43083</v>
      </c>
      <c r="L37" s="5" t="str">
        <f>"000084"</f>
        <v>000084</v>
      </c>
      <c r="M37" s="4">
        <v>43102</v>
      </c>
      <c r="N37" s="5">
        <v>17</v>
      </c>
      <c r="O37" s="5" t="str">
        <f>"005955"</f>
        <v>005955</v>
      </c>
      <c r="P37" s="4">
        <v>43368</v>
      </c>
      <c r="Q37" s="7">
        <v>49.897599999999997</v>
      </c>
      <c r="R37" s="7">
        <v>4.0869999999999997</v>
      </c>
      <c r="S37" s="7">
        <v>45.810600000000001</v>
      </c>
      <c r="T37" s="5">
        <v>218</v>
      </c>
      <c r="U37" s="4">
        <v>43370</v>
      </c>
      <c r="V37" s="5">
        <v>9448486991</v>
      </c>
      <c r="W37" s="6" t="s">
        <v>53</v>
      </c>
      <c r="X37" s="5" t="s">
        <v>49</v>
      </c>
      <c r="Y37" s="6" t="s">
        <v>48</v>
      </c>
      <c r="Z37" s="5" t="s">
        <v>62</v>
      </c>
      <c r="AA37" s="6" t="s">
        <v>63</v>
      </c>
      <c r="AB37" s="7">
        <f>Q37/100</f>
        <v>0.49897599999999998</v>
      </c>
      <c r="AD37" s="8"/>
      <c r="AF37" s="8"/>
      <c r="AG37" s="8"/>
    </row>
    <row r="38" spans="1:33" x14ac:dyDescent="0.2">
      <c r="A38" s="12">
        <v>5633</v>
      </c>
      <c r="B38" s="13" t="s">
        <v>36</v>
      </c>
      <c r="C38" s="13">
        <v>43370</v>
      </c>
      <c r="D38" s="5">
        <v>47</v>
      </c>
      <c r="E38" s="6" t="s">
        <v>58</v>
      </c>
      <c r="F38" s="5" t="s">
        <v>95</v>
      </c>
      <c r="G38" s="6" t="s">
        <v>146</v>
      </c>
      <c r="H38" s="5" t="str">
        <f>"000058"</f>
        <v>000058</v>
      </c>
      <c r="I38" s="4">
        <v>42867</v>
      </c>
      <c r="J38" s="5" t="str">
        <f>"000035"</f>
        <v>000035</v>
      </c>
      <c r="K38" s="4">
        <v>43083</v>
      </c>
      <c r="L38" s="5" t="str">
        <f>"000087"</f>
        <v>000087</v>
      </c>
      <c r="M38" s="4">
        <v>43102</v>
      </c>
      <c r="N38" s="5">
        <v>17</v>
      </c>
      <c r="O38" s="5" t="str">
        <f>"005969"</f>
        <v>005969</v>
      </c>
      <c r="P38" s="4">
        <v>43368</v>
      </c>
      <c r="Q38" s="7">
        <v>0.70350000000000001</v>
      </c>
      <c r="R38" s="7">
        <v>0</v>
      </c>
      <c r="S38" s="7">
        <v>0.70350000000000001</v>
      </c>
      <c r="T38" s="5">
        <v>218</v>
      </c>
      <c r="U38" s="4">
        <v>43370</v>
      </c>
      <c r="V38" s="5">
        <v>9448486991</v>
      </c>
      <c r="W38" s="6" t="s">
        <v>47</v>
      </c>
      <c r="X38" s="5" t="s">
        <v>97</v>
      </c>
      <c r="Y38" s="6" t="s">
        <v>98</v>
      </c>
      <c r="Z38" s="5" t="s">
        <v>62</v>
      </c>
      <c r="AA38" s="6" t="s">
        <v>63</v>
      </c>
      <c r="AB38" s="7">
        <f>Q38/100</f>
        <v>7.0350000000000005E-3</v>
      </c>
      <c r="AD38" s="8"/>
      <c r="AF38" s="8"/>
      <c r="AG38" s="8"/>
    </row>
    <row r="39" spans="1:33" x14ac:dyDescent="0.2">
      <c r="A39" s="12">
        <v>6013</v>
      </c>
      <c r="B39" s="13" t="s">
        <v>41</v>
      </c>
      <c r="C39" s="13">
        <v>43385</v>
      </c>
      <c r="D39" s="5">
        <v>47</v>
      </c>
      <c r="E39" s="6" t="s">
        <v>58</v>
      </c>
      <c r="F39" s="5" t="s">
        <v>147</v>
      </c>
      <c r="G39" s="6" t="s">
        <v>148</v>
      </c>
      <c r="H39" s="5" t="str">
        <f>"000175"</f>
        <v>000175</v>
      </c>
      <c r="I39" s="4">
        <v>42699</v>
      </c>
      <c r="J39" s="5" t="str">
        <f>"000006"</f>
        <v>000006</v>
      </c>
      <c r="K39" s="4">
        <v>43239</v>
      </c>
      <c r="L39" s="5" t="str">
        <f>"000025"</f>
        <v>000025</v>
      </c>
      <c r="M39" s="4">
        <v>43239</v>
      </c>
      <c r="N39" s="5">
        <v>16</v>
      </c>
      <c r="O39" s="5" t="str">
        <f>"006182"</f>
        <v>006182</v>
      </c>
      <c r="P39" s="4">
        <v>43377</v>
      </c>
      <c r="Q39" s="7">
        <v>57.059069999999998</v>
      </c>
      <c r="R39" s="7">
        <v>4.6948999999999996</v>
      </c>
      <c r="S39" s="7">
        <v>52.364170000000001</v>
      </c>
      <c r="T39" s="5">
        <v>227</v>
      </c>
      <c r="U39" s="4">
        <v>43385</v>
      </c>
      <c r="V39" s="5">
        <v>9845028772</v>
      </c>
      <c r="W39" s="6" t="s">
        <v>149</v>
      </c>
      <c r="X39" s="5" t="s">
        <v>40</v>
      </c>
      <c r="Y39" s="6" t="s">
        <v>39</v>
      </c>
      <c r="Z39" s="5" t="s">
        <v>62</v>
      </c>
      <c r="AA39" s="6" t="s">
        <v>63</v>
      </c>
      <c r="AB39" s="7">
        <f>Q39/100</f>
        <v>0.57059070000000001</v>
      </c>
      <c r="AD39" s="8"/>
      <c r="AF39" s="8"/>
      <c r="AG39" s="8"/>
    </row>
    <row r="40" spans="1:33" x14ac:dyDescent="0.2">
      <c r="A40" s="12">
        <v>6014</v>
      </c>
      <c r="B40" s="13" t="s">
        <v>41</v>
      </c>
      <c r="C40" s="13">
        <v>43385</v>
      </c>
      <c r="D40" s="5">
        <v>47</v>
      </c>
      <c r="E40" s="6" t="s">
        <v>58</v>
      </c>
      <c r="F40" s="5" t="s">
        <v>147</v>
      </c>
      <c r="G40" s="6" t="s">
        <v>148</v>
      </c>
      <c r="H40" s="5" t="str">
        <f>"000175"</f>
        <v>000175</v>
      </c>
      <c r="I40" s="4">
        <v>42699</v>
      </c>
      <c r="J40" s="5" t="str">
        <f>"000006"</f>
        <v>000006</v>
      </c>
      <c r="K40" s="4">
        <v>43239</v>
      </c>
      <c r="L40" s="5" t="str">
        <f>"000025"</f>
        <v>000025</v>
      </c>
      <c r="M40" s="4">
        <v>43239</v>
      </c>
      <c r="N40" s="5">
        <v>16</v>
      </c>
      <c r="O40" s="5" t="str">
        <f>"006182"</f>
        <v>006182</v>
      </c>
      <c r="P40" s="4">
        <v>43377</v>
      </c>
      <c r="Q40" s="7">
        <v>57.059069999999998</v>
      </c>
      <c r="R40" s="7">
        <v>4.6948999999999996</v>
      </c>
      <c r="S40" s="7">
        <v>52.364170000000001</v>
      </c>
      <c r="T40" s="5">
        <v>227</v>
      </c>
      <c r="U40" s="4">
        <v>43385</v>
      </c>
      <c r="V40" s="5">
        <v>9845028772</v>
      </c>
      <c r="W40" s="6" t="s">
        <v>149</v>
      </c>
      <c r="X40" s="5" t="s">
        <v>40</v>
      </c>
      <c r="Y40" s="6" t="s">
        <v>39</v>
      </c>
      <c r="Z40" s="5" t="s">
        <v>62</v>
      </c>
      <c r="AA40" s="6" t="s">
        <v>63</v>
      </c>
      <c r="AB40" s="7">
        <f>Q40/100</f>
        <v>0.57059070000000001</v>
      </c>
      <c r="AD40" s="8"/>
      <c r="AF40" s="8"/>
      <c r="AG4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2019-01-14T13:51:43Z</dcterms:modified>
</cp:coreProperties>
</file>