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njunath.hl\Desktop\2018-19 H1\1st April 2018 to 30th Sep 2018 BR Jobcode Tender WBB For ICMYC\BR 198\"/>
    </mc:Choice>
  </mc:AlternateContent>
  <bookViews>
    <workbookView xWindow="0" yWindow="0" windowWidth="15360" windowHeight="77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30" i="1" l="1"/>
  <c r="O30" i="1"/>
  <c r="L30" i="1"/>
  <c r="J30" i="1"/>
  <c r="H30" i="1"/>
  <c r="AB29" i="1"/>
  <c r="O29" i="1"/>
  <c r="L29" i="1"/>
  <c r="J29" i="1"/>
  <c r="H29" i="1"/>
  <c r="AB28" i="1"/>
  <c r="O28" i="1"/>
  <c r="L28" i="1"/>
  <c r="J28" i="1"/>
  <c r="H28" i="1"/>
  <c r="AB27" i="1"/>
  <c r="O27" i="1"/>
  <c r="L27" i="1"/>
  <c r="J27" i="1"/>
  <c r="H27" i="1"/>
  <c r="AB26" i="1"/>
  <c r="O26" i="1"/>
  <c r="L26" i="1"/>
  <c r="J26" i="1"/>
  <c r="H26" i="1"/>
  <c r="AB25" i="1"/>
  <c r="O25" i="1"/>
  <c r="L25" i="1"/>
  <c r="J25" i="1"/>
  <c r="H25" i="1"/>
  <c r="AB24" i="1"/>
  <c r="O24" i="1"/>
  <c r="L24" i="1"/>
  <c r="J24" i="1"/>
  <c r="H24" i="1"/>
  <c r="AB23" i="1"/>
  <c r="O23" i="1"/>
  <c r="L23" i="1"/>
  <c r="J23" i="1"/>
  <c r="H23" i="1"/>
  <c r="AB22" i="1"/>
  <c r="O22" i="1"/>
  <c r="L22" i="1"/>
  <c r="J22" i="1"/>
  <c r="H22" i="1"/>
  <c r="AB21" i="1"/>
  <c r="O21" i="1"/>
  <c r="L21" i="1"/>
  <c r="J21" i="1"/>
  <c r="H21" i="1"/>
  <c r="AB20" i="1"/>
  <c r="O20" i="1"/>
  <c r="L20" i="1"/>
  <c r="J20" i="1"/>
  <c r="H20" i="1"/>
  <c r="O19" i="1"/>
  <c r="L19" i="1"/>
  <c r="J19" i="1"/>
  <c r="H19" i="1"/>
  <c r="O18" i="1"/>
  <c r="L18" i="1"/>
  <c r="J18" i="1"/>
  <c r="H18" i="1"/>
  <c r="O17" i="1"/>
  <c r="L17" i="1"/>
  <c r="J17" i="1"/>
  <c r="H17" i="1"/>
  <c r="O16" i="1"/>
  <c r="L16" i="1"/>
  <c r="J16" i="1"/>
  <c r="H16" i="1"/>
  <c r="O15" i="1"/>
  <c r="L15" i="1"/>
  <c r="J15" i="1"/>
  <c r="H15" i="1"/>
  <c r="O14" i="1"/>
  <c r="L14" i="1"/>
  <c r="J14" i="1"/>
  <c r="H14" i="1"/>
  <c r="O13" i="1"/>
  <c r="L13" i="1"/>
  <c r="J13" i="1"/>
  <c r="H13" i="1"/>
  <c r="O12" i="1"/>
  <c r="L12" i="1"/>
  <c r="J12" i="1"/>
  <c r="H12" i="1"/>
  <c r="O11" i="1"/>
  <c r="L11" i="1"/>
  <c r="J11" i="1"/>
  <c r="H11" i="1"/>
  <c r="O10" i="1"/>
  <c r="L10" i="1"/>
  <c r="J10" i="1"/>
  <c r="H10" i="1"/>
  <c r="O9" i="1"/>
  <c r="L9" i="1"/>
  <c r="J9" i="1"/>
  <c r="H9" i="1"/>
  <c r="O8" i="1"/>
  <c r="L8" i="1"/>
  <c r="J8" i="1"/>
  <c r="H8" i="1"/>
  <c r="O7" i="1"/>
  <c r="L7" i="1"/>
  <c r="J7" i="1"/>
  <c r="H7" i="1"/>
  <c r="O6" i="1"/>
  <c r="L6" i="1"/>
  <c r="J6" i="1"/>
  <c r="H6" i="1"/>
  <c r="O5" i="1"/>
  <c r="L5" i="1"/>
  <c r="J5" i="1"/>
  <c r="H5" i="1"/>
  <c r="O4" i="1"/>
  <c r="L4" i="1"/>
  <c r="J4" i="1"/>
  <c r="H4" i="1"/>
  <c r="O3" i="1"/>
  <c r="L3" i="1"/>
  <c r="J3" i="1"/>
  <c r="H3" i="1"/>
  <c r="O2" i="1"/>
  <c r="L2" i="1"/>
  <c r="J2" i="1"/>
  <c r="H2" i="1"/>
</calcChain>
</file>

<file path=xl/sharedStrings.xml><?xml version="1.0" encoding="utf-8"?>
<sst xmlns="http://schemas.openxmlformats.org/spreadsheetml/2006/main" count="289" uniqueCount="127">
  <si>
    <t>SL No</t>
  </si>
  <si>
    <t>Month</t>
  </si>
  <si>
    <t>Date</t>
  </si>
  <si>
    <t>Ward_No</t>
  </si>
  <si>
    <t>Ward_Name</t>
  </si>
  <si>
    <t>Job_Code</t>
  </si>
  <si>
    <t>Job_Description</t>
  </si>
  <si>
    <t>Work_ Order</t>
  </si>
  <si>
    <t>Work_Order_Date</t>
  </si>
  <si>
    <t>Sub Bill Register_No</t>
  </si>
  <si>
    <t>Sub Bill Register_Date</t>
  </si>
  <si>
    <t>Bill Register No</t>
  </si>
  <si>
    <t>Bill Register Date</t>
  </si>
  <si>
    <t>Job Code Year</t>
  </si>
  <si>
    <t>CBR_No</t>
  </si>
  <si>
    <t>CBR_Date</t>
  </si>
  <si>
    <t>Gross_ Amount In Lakhs</t>
  </si>
  <si>
    <t>Deduction In Lakhs</t>
  </si>
  <si>
    <t>Nett_ Amount In Lakhs</t>
  </si>
  <si>
    <t>RTGS_No</t>
  </si>
  <si>
    <t>RTGS_Date</t>
  </si>
  <si>
    <t>Contractor Number</t>
  </si>
  <si>
    <t>Contractor_Name</t>
  </si>
  <si>
    <t>P_Code</t>
  </si>
  <si>
    <t>Budget_Head</t>
  </si>
  <si>
    <t>Budget_ Head_ID</t>
  </si>
  <si>
    <t>Engineer Details</t>
  </si>
  <si>
    <t>Gross_ Amount In Cr</t>
  </si>
  <si>
    <t>August</t>
  </si>
  <si>
    <t>P1771</t>
  </si>
  <si>
    <t>Zone Works - POW Works</t>
  </si>
  <si>
    <t>July</t>
  </si>
  <si>
    <t>P0300</t>
  </si>
  <si>
    <t>M and R to Street Lights - Replacement of Burnt Bulbs etc. (Package)</t>
  </si>
  <si>
    <t>June</t>
  </si>
  <si>
    <t>May</t>
  </si>
  <si>
    <t>September</t>
  </si>
  <si>
    <t>P3110</t>
  </si>
  <si>
    <t>14th Finance Commission Grant Works</t>
  </si>
  <si>
    <t>November</t>
  </si>
  <si>
    <t>December</t>
  </si>
  <si>
    <t>Nagarothana Works</t>
  </si>
  <si>
    <t>P3106</t>
  </si>
  <si>
    <t>October</t>
  </si>
  <si>
    <t>April</t>
  </si>
  <si>
    <t>Water Supply New Areas</t>
  </si>
  <si>
    <t>P1802</t>
  </si>
  <si>
    <t>KRIDL</t>
  </si>
  <si>
    <t>Works sanctioned by Hon Mayor</t>
  </si>
  <si>
    <t>P0190</t>
  </si>
  <si>
    <t>M/s KRIDL</t>
  </si>
  <si>
    <t>ddo089</t>
  </si>
  <si>
    <t xml:space="preserve"> Assistant Executive Engineer Electrical East Zone</t>
  </si>
  <si>
    <t>Bennigana Halli</t>
  </si>
  <si>
    <t>050-16-000024</t>
  </si>
  <si>
    <t>SINKING OF BOREWELL IN WARD NO 50</t>
  </si>
  <si>
    <t>YH Krishna</t>
  </si>
  <si>
    <t>ddo084</t>
  </si>
  <si>
    <t xml:space="preserve"> Assistant Executive Engineer C V Raman Nagar East Zone</t>
  </si>
  <si>
    <t>050-16-000013</t>
  </si>
  <si>
    <t>LABELING TO NAME BOARDS IN WARD NO 50</t>
  </si>
  <si>
    <t>P Suresh Babu</t>
  </si>
  <si>
    <t>050-16-000017</t>
  </si>
  <si>
    <t>COMPREHENSIVE DEVELOPMENT TO ROADS AND DRAINS IN WARD NO 50</t>
  </si>
  <si>
    <t>MS Venkatesh</t>
  </si>
  <si>
    <t>050-16-000016</t>
  </si>
  <si>
    <t>ENGAGING TRACTOR AND LABOUR FOR WARD MAINTENANCE IN WARD NO 50</t>
  </si>
  <si>
    <t>Venkatesh</t>
  </si>
  <si>
    <t>050-16-000010</t>
  </si>
  <si>
    <t>DESILTING OF DRAINS AND CULVERTS AT KASTURINAGAR AND SURROUNDING AREA IN WARD NO 50</t>
  </si>
  <si>
    <t>B Bharath</t>
  </si>
  <si>
    <t>050-16-000008</t>
  </si>
  <si>
    <t>DESILTING OF ROAD SIDE DRAIN AND CULVERT AT CHANNASANDRA MAIN ROAD AND SURROUNDING AREA IN WARD NO 50</t>
  </si>
  <si>
    <t>S Venkatesh</t>
  </si>
  <si>
    <t>050-16-000014</t>
  </si>
  <si>
    <t>EMERGENCY WORKS</t>
  </si>
  <si>
    <t>GM Nandakumar</t>
  </si>
  <si>
    <t>314-12-000012</t>
  </si>
  <si>
    <t>Annual Street light maintenance at ward no 50 Package-E12</t>
  </si>
  <si>
    <t>KEERTHI ELECTRICALS</t>
  </si>
  <si>
    <t>050-16-000001</t>
  </si>
  <si>
    <t>Operation and Maintenance of street lights at Bennaganahalli area ward no. 50 Package E21 for one year.</t>
  </si>
  <si>
    <t>M/s Newtech Engineers</t>
  </si>
  <si>
    <t>050-16-000025</t>
  </si>
  <si>
    <t>OPERATION AND MAINTENANCE OF STREET LIGHTS ON OUTER RING ROAD FROM BEL CIRCLE TO BENNEGANAHALLI FLY OVER PACKAGE E ORR FOR ONE YEAR</t>
  </si>
  <si>
    <t>M/s Himagirisree Electricals</t>
  </si>
  <si>
    <t>050-17-000025</t>
  </si>
  <si>
    <t>Providing Children Play equipments and other developments to Triangular Park between 6th and 7th main Corner Sadanandanagar in ward No. 50.</t>
  </si>
  <si>
    <t>TECHNICAL MANAGER KRIDL-2</t>
  </si>
  <si>
    <t>ddo075</t>
  </si>
  <si>
    <t xml:space="preserve"> Executive Engineer Project East Zone</t>
  </si>
  <si>
    <t>050-17-000027</t>
  </si>
  <si>
    <t>Providing pathway and other development works at Triangular Park between 6th and 7th Main Corner Sadashivanagar in ward No. 50.</t>
  </si>
  <si>
    <t>Technical Manager KRIDL-2</t>
  </si>
  <si>
    <t>050-17-000020</t>
  </si>
  <si>
    <t>Construction of Yoga Centre Shelter and other Development works in Green View Park Kasthurinagar in ward no 50</t>
  </si>
  <si>
    <t>050-17-000078</t>
  </si>
  <si>
    <t>Providing CC Camera at Garbage Block Spots in ward no 50</t>
  </si>
  <si>
    <t>050-17-000019</t>
  </si>
  <si>
    <t>Providing M S Safety grill and other development works at Green View Park Kasthurinagar in ward no 50</t>
  </si>
  <si>
    <t>050-17-000028</t>
  </si>
  <si>
    <t>Providing Gym equipments and other works Triangular Park between 6th and  7th Main Corner Sadanandanagar in  ward No. 50.</t>
  </si>
  <si>
    <t>050-17-000076</t>
  </si>
  <si>
    <t>Providing Drinking water supply through water tanker in ward no 50</t>
  </si>
  <si>
    <t>P3172</t>
  </si>
  <si>
    <t>Special Development works in ward No.177,78,97, 57,99,100,68,11,126,168, 113,02, 181,03, 21,33,23,24,27 ,59,53,57,81,47, 45,72, 50,91,92,117,145,146,147,148,151,152, 122,134, 157, 84,85,150,163, 179,180, 170, 171, 175,176, 173,174, 186,189, 190,193,185,191,194, 195,196, 127, (Rs.200 lakhs each ward)</t>
  </si>
  <si>
    <t>050-15-000014</t>
  </si>
  <si>
    <t xml:space="preserve"> Providing street lighting accessories to  Bennagana halli ward 50  </t>
  </si>
  <si>
    <t>M/s Sri Swasthik Electricals</t>
  </si>
  <si>
    <t>P1828</t>
  </si>
  <si>
    <t>Provision of Additional Fittings Streetlights</t>
  </si>
  <si>
    <t>050-17-000018</t>
  </si>
  <si>
    <t>Providing roofing to open gym for elders and other developmental works to Green view park Kasthuri nagar in ward no 50</t>
  </si>
  <si>
    <t>050-17-000023</t>
  </si>
  <si>
    <t>Providing M.S Safety grill and other development work Western side of Green view park Kasturinagar in ward No. 50.</t>
  </si>
  <si>
    <t>050-17-000029</t>
  </si>
  <si>
    <t>Improvement Electrical works to parks in  ward No. 50.</t>
  </si>
  <si>
    <t>050-16-000003</t>
  </si>
  <si>
    <t>DESILTING OF ROAD SIDE DRAIN AND CULVERTS AT 8TH CROSS AND 9TH CROSS GAJENDRA NAGAR AND SURROUNDING AREA IN WARD NO 50</t>
  </si>
  <si>
    <t>050-18-000063</t>
  </si>
  <si>
    <t>Providing fencing and beautification around indira canteen at old Byyappanahalli in ward No 50</t>
  </si>
  <si>
    <t>050-17-000022</t>
  </si>
  <si>
    <t>Sinking of Borewell in High tension Park and development works in Green view park Kasthuri nagar in ward No. 50.</t>
  </si>
  <si>
    <t>050-16-000011</t>
  </si>
  <si>
    <t>IMPROVEMENTS AND DESILTING OF DRAIN AND CULVERTS AT MALLAPPA GARDEN AND SURROUNDING AREA IN WARD NO 50</t>
  </si>
  <si>
    <t>ddo083</t>
  </si>
  <si>
    <t xml:space="preserve"> Assistant Executive Engineer J B Nagar East Zon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</si>
</sst>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1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2" fontId="2" fillId="0" borderId="1" xfId="0" applyNumberFormat="1" applyFont="1" applyBorder="1" applyAlignment="1">
      <alignment horizontal="right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1" fontId="2" fillId="0" borderId="1" xfId="0" applyNumberFormat="1" applyFont="1" applyBorder="1" applyAlignment="1">
      <alignment horizontal="left" vertical="center"/>
    </xf>
    <xf numFmtId="15" fontId="2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30"/>
  <sheetViews>
    <sheetView tabSelected="1" workbookViewId="0">
      <selection activeCell="A2" sqref="A2:XFD30"/>
    </sheetView>
  </sheetViews>
  <sheetFormatPr defaultRowHeight="12.75" x14ac:dyDescent="0.2"/>
  <cols>
    <col min="1" max="1" width="5.42578125" style="9" bestFit="1" customWidth="1"/>
    <col min="2" max="2" width="9.140625" style="9"/>
    <col min="3" max="3" width="9.5703125" style="9" bestFit="1" customWidth="1"/>
    <col min="4" max="4" width="9.140625" style="9"/>
    <col min="5" max="8" width="9.140625" style="10"/>
    <col min="9" max="9" width="9.140625" style="9"/>
    <col min="10" max="10" width="9.140625" style="8"/>
    <col min="11" max="20" width="9.140625" style="9"/>
    <col min="21" max="23" width="9.140625" style="11"/>
    <col min="24" max="26" width="9.140625" style="9"/>
    <col min="27" max="27" width="9.140625" style="8"/>
    <col min="28" max="28" width="9.140625" style="9"/>
    <col min="29" max="29" width="9.140625" style="8"/>
    <col min="30" max="30" width="9.140625" style="9"/>
    <col min="31" max="31" width="9.140625" style="8"/>
    <col min="32" max="33" width="9.140625" style="9"/>
    <col min="34" max="16384" width="9.140625" style="8"/>
  </cols>
  <sheetData>
    <row r="1" spans="1:33" s="3" customFormat="1" ht="26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1" t="s">
        <v>14</v>
      </c>
      <c r="P1" s="1" t="s">
        <v>15</v>
      </c>
      <c r="Q1" s="2" t="s">
        <v>16</v>
      </c>
      <c r="R1" s="2" t="s">
        <v>17</v>
      </c>
      <c r="S1" s="2" t="s">
        <v>18</v>
      </c>
      <c r="T1" s="2" t="s">
        <v>19</v>
      </c>
      <c r="U1" s="1" t="s">
        <v>20</v>
      </c>
      <c r="V1" s="2" t="s">
        <v>21</v>
      </c>
      <c r="W1" s="1" t="s">
        <v>22</v>
      </c>
      <c r="X1" s="1" t="s">
        <v>23</v>
      </c>
      <c r="Y1" s="1" t="s">
        <v>24</v>
      </c>
      <c r="Z1" s="2" t="s">
        <v>25</v>
      </c>
      <c r="AA1" s="1" t="s">
        <v>26</v>
      </c>
      <c r="AB1" s="2" t="s">
        <v>27</v>
      </c>
    </row>
    <row r="2" spans="1:33" x14ac:dyDescent="0.2">
      <c r="A2" s="12">
        <v>514</v>
      </c>
      <c r="B2" s="13" t="s">
        <v>44</v>
      </c>
      <c r="C2" s="13">
        <v>43203</v>
      </c>
      <c r="D2" s="5">
        <v>50</v>
      </c>
      <c r="E2" s="6" t="s">
        <v>53</v>
      </c>
      <c r="F2" s="5" t="s">
        <v>54</v>
      </c>
      <c r="G2" s="6" t="s">
        <v>55</v>
      </c>
      <c r="H2" s="5" t="str">
        <f>"000067"</f>
        <v>000067</v>
      </c>
      <c r="I2" s="4">
        <v>42569</v>
      </c>
      <c r="J2" s="5" t="str">
        <f>"000095"</f>
        <v>000095</v>
      </c>
      <c r="K2" s="4">
        <v>42671</v>
      </c>
      <c r="L2" s="5" t="str">
        <f>"000138"</f>
        <v>000138</v>
      </c>
      <c r="M2" s="4">
        <v>42679</v>
      </c>
      <c r="N2" s="5">
        <v>16</v>
      </c>
      <c r="O2" s="5" t="str">
        <f>"000375"</f>
        <v>000375</v>
      </c>
      <c r="P2" s="4">
        <v>43196</v>
      </c>
      <c r="Q2" s="7">
        <v>4.7678799999999999</v>
      </c>
      <c r="R2" s="7">
        <v>0.30108000000000001</v>
      </c>
      <c r="S2" s="7">
        <v>4.4668000000000001</v>
      </c>
      <c r="T2" s="5">
        <v>20</v>
      </c>
      <c r="U2" s="4">
        <v>43203</v>
      </c>
      <c r="V2" s="5">
        <v>9845135453</v>
      </c>
      <c r="W2" s="6" t="s">
        <v>56</v>
      </c>
      <c r="X2" s="5" t="s">
        <v>46</v>
      </c>
      <c r="Y2" s="6" t="s">
        <v>45</v>
      </c>
      <c r="Z2" s="5" t="s">
        <v>57</v>
      </c>
      <c r="AA2" s="6" t="s">
        <v>58</v>
      </c>
      <c r="AB2" s="7">
        <v>4.76788E-2</v>
      </c>
      <c r="AD2" s="8"/>
      <c r="AF2" s="8"/>
      <c r="AG2" s="8"/>
    </row>
    <row r="3" spans="1:33" x14ac:dyDescent="0.2">
      <c r="A3" s="12">
        <v>608</v>
      </c>
      <c r="B3" s="13" t="s">
        <v>44</v>
      </c>
      <c r="C3" s="13">
        <v>43214</v>
      </c>
      <c r="D3" s="5">
        <v>50</v>
      </c>
      <c r="E3" s="6" t="s">
        <v>53</v>
      </c>
      <c r="F3" s="5" t="s">
        <v>59</v>
      </c>
      <c r="G3" s="6" t="s">
        <v>60</v>
      </c>
      <c r="H3" s="5" t="str">
        <f>"000038"</f>
        <v>000038</v>
      </c>
      <c r="I3" s="4">
        <v>42541</v>
      </c>
      <c r="J3" s="5" t="str">
        <f>"000069"</f>
        <v>000069</v>
      </c>
      <c r="K3" s="4">
        <v>42570</v>
      </c>
      <c r="L3" s="5" t="str">
        <f>"000062"</f>
        <v>000062</v>
      </c>
      <c r="M3" s="4">
        <v>42581</v>
      </c>
      <c r="N3" s="5">
        <v>16</v>
      </c>
      <c r="O3" s="5" t="str">
        <f>"000523"</f>
        <v>000523</v>
      </c>
      <c r="P3" s="4">
        <v>43203</v>
      </c>
      <c r="Q3" s="7">
        <v>1.8079000000000001</v>
      </c>
      <c r="R3" s="7">
        <v>0.11890000000000001</v>
      </c>
      <c r="S3" s="7">
        <v>1.6890000000000001</v>
      </c>
      <c r="T3" s="5">
        <v>23</v>
      </c>
      <c r="U3" s="4">
        <v>43214</v>
      </c>
      <c r="V3" s="5">
        <v>9738426262</v>
      </c>
      <c r="W3" s="6" t="s">
        <v>61</v>
      </c>
      <c r="X3" s="5" t="s">
        <v>29</v>
      </c>
      <c r="Y3" s="6" t="s">
        <v>30</v>
      </c>
      <c r="Z3" s="5" t="s">
        <v>57</v>
      </c>
      <c r="AA3" s="6" t="s">
        <v>58</v>
      </c>
      <c r="AB3" s="7">
        <v>1.8079000000000001E-2</v>
      </c>
      <c r="AD3" s="8"/>
      <c r="AF3" s="8"/>
      <c r="AG3" s="8"/>
    </row>
    <row r="4" spans="1:33" x14ac:dyDescent="0.2">
      <c r="A4" s="12">
        <v>945</v>
      </c>
      <c r="B4" s="13" t="s">
        <v>35</v>
      </c>
      <c r="C4" s="13">
        <v>43229</v>
      </c>
      <c r="D4" s="5">
        <v>50</v>
      </c>
      <c r="E4" s="6" t="s">
        <v>53</v>
      </c>
      <c r="F4" s="5" t="s">
        <v>62</v>
      </c>
      <c r="G4" s="6" t="s">
        <v>63</v>
      </c>
      <c r="H4" s="5" t="str">
        <f>"000099"</f>
        <v>000099</v>
      </c>
      <c r="I4" s="4">
        <v>43132</v>
      </c>
      <c r="J4" s="5" t="str">
        <f>"000009"</f>
        <v>000009</v>
      </c>
      <c r="K4" s="4">
        <v>43200</v>
      </c>
      <c r="L4" s="5" t="str">
        <f>"000014"</f>
        <v>000014</v>
      </c>
      <c r="M4" s="4">
        <v>43200</v>
      </c>
      <c r="N4" s="5">
        <v>16</v>
      </c>
      <c r="O4" s="5" t="str">
        <f>"001328"</f>
        <v>001328</v>
      </c>
      <c r="P4" s="4">
        <v>43229</v>
      </c>
      <c r="Q4" s="7">
        <v>449.21832999999998</v>
      </c>
      <c r="R4" s="7">
        <v>9.4038299999999992</v>
      </c>
      <c r="S4" s="7">
        <v>439.81450000000001</v>
      </c>
      <c r="T4" s="5">
        <v>47</v>
      </c>
      <c r="U4" s="4">
        <v>43229</v>
      </c>
      <c r="V4" s="5">
        <v>123456789</v>
      </c>
      <c r="W4" s="6" t="s">
        <v>64</v>
      </c>
      <c r="X4" s="5" t="s">
        <v>42</v>
      </c>
      <c r="Y4" s="6" t="s">
        <v>41</v>
      </c>
      <c r="Z4" s="5" t="s">
        <v>57</v>
      </c>
      <c r="AA4" s="6" t="s">
        <v>58</v>
      </c>
      <c r="AB4" s="7">
        <v>4.4921832999999998</v>
      </c>
      <c r="AD4" s="8"/>
      <c r="AF4" s="8"/>
      <c r="AG4" s="8"/>
    </row>
    <row r="5" spans="1:33" x14ac:dyDescent="0.2">
      <c r="A5" s="12">
        <v>1110</v>
      </c>
      <c r="B5" s="13" t="s">
        <v>35</v>
      </c>
      <c r="C5" s="13">
        <v>43230</v>
      </c>
      <c r="D5" s="5">
        <v>50</v>
      </c>
      <c r="E5" s="6" t="s">
        <v>53</v>
      </c>
      <c r="F5" s="5" t="s">
        <v>65</v>
      </c>
      <c r="G5" s="6" t="s">
        <v>66</v>
      </c>
      <c r="H5" s="5" t="str">
        <f>"000022"</f>
        <v>000022</v>
      </c>
      <c r="I5" s="4">
        <v>42494</v>
      </c>
      <c r="J5" s="5" t="str">
        <f>"000110"</f>
        <v>000110</v>
      </c>
      <c r="K5" s="4">
        <v>42735</v>
      </c>
      <c r="L5" s="5" t="str">
        <f>"000156"</f>
        <v>000156</v>
      </c>
      <c r="M5" s="4">
        <v>42735</v>
      </c>
      <c r="N5" s="5">
        <v>16</v>
      </c>
      <c r="O5" s="5" t="str">
        <f>"001144"</f>
        <v>001144</v>
      </c>
      <c r="P5" s="4">
        <v>43227</v>
      </c>
      <c r="Q5" s="7">
        <v>0.80618999999999996</v>
      </c>
      <c r="R5" s="7">
        <v>4.9189999999999998E-2</v>
      </c>
      <c r="S5" s="7">
        <v>0.75700000000000001</v>
      </c>
      <c r="T5" s="5">
        <v>48</v>
      </c>
      <c r="U5" s="4">
        <v>43230</v>
      </c>
      <c r="V5" s="5">
        <v>9902704696</v>
      </c>
      <c r="W5" s="6" t="s">
        <v>67</v>
      </c>
      <c r="X5" s="5" t="s">
        <v>29</v>
      </c>
      <c r="Y5" s="6" t="s">
        <v>30</v>
      </c>
      <c r="Z5" s="5" t="s">
        <v>57</v>
      </c>
      <c r="AA5" s="6" t="s">
        <v>58</v>
      </c>
      <c r="AB5" s="7">
        <v>8.0619000000000003E-3</v>
      </c>
      <c r="AD5" s="8"/>
      <c r="AF5" s="8"/>
      <c r="AG5" s="8"/>
    </row>
    <row r="6" spans="1:33" x14ac:dyDescent="0.2">
      <c r="A6" s="12">
        <v>2515</v>
      </c>
      <c r="B6" s="13" t="s">
        <v>34</v>
      </c>
      <c r="C6" s="13">
        <v>43274</v>
      </c>
      <c r="D6" s="5">
        <v>50</v>
      </c>
      <c r="E6" s="6" t="s">
        <v>53</v>
      </c>
      <c r="F6" s="5" t="s">
        <v>68</v>
      </c>
      <c r="G6" s="6" t="s">
        <v>69</v>
      </c>
      <c r="H6" s="5" t="str">
        <f>"000060"</f>
        <v>000060</v>
      </c>
      <c r="I6" s="4">
        <v>42566</v>
      </c>
      <c r="J6" s="5" t="str">
        <f>"000091"</f>
        <v>000091</v>
      </c>
      <c r="K6" s="4">
        <v>42671</v>
      </c>
      <c r="L6" s="5" t="str">
        <f>"000134"</f>
        <v>000134</v>
      </c>
      <c r="M6" s="4">
        <v>42671</v>
      </c>
      <c r="N6" s="5">
        <v>16</v>
      </c>
      <c r="O6" s="5" t="str">
        <f>"002799"</f>
        <v>002799</v>
      </c>
      <c r="P6" s="4">
        <v>43271</v>
      </c>
      <c r="Q6" s="7">
        <v>9.2804699999999993</v>
      </c>
      <c r="R6" s="7">
        <v>0.64546999999999999</v>
      </c>
      <c r="S6" s="7">
        <v>8.6349999999999998</v>
      </c>
      <c r="T6" s="5">
        <v>99</v>
      </c>
      <c r="U6" s="4">
        <v>43274</v>
      </c>
      <c r="V6" s="5">
        <v>9343143366</v>
      </c>
      <c r="W6" s="6" t="s">
        <v>70</v>
      </c>
      <c r="X6" s="5" t="s">
        <v>29</v>
      </c>
      <c r="Y6" s="6" t="s">
        <v>30</v>
      </c>
      <c r="Z6" s="5" t="s">
        <v>57</v>
      </c>
      <c r="AA6" s="6" t="s">
        <v>58</v>
      </c>
      <c r="AB6" s="7">
        <v>9.280469999999999E-2</v>
      </c>
      <c r="AD6" s="8"/>
      <c r="AF6" s="8"/>
      <c r="AG6" s="8"/>
    </row>
    <row r="7" spans="1:33" x14ac:dyDescent="0.2">
      <c r="A7" s="12">
        <v>2516</v>
      </c>
      <c r="B7" s="13" t="s">
        <v>34</v>
      </c>
      <c r="C7" s="13">
        <v>43274</v>
      </c>
      <c r="D7" s="5">
        <v>50</v>
      </c>
      <c r="E7" s="6" t="s">
        <v>53</v>
      </c>
      <c r="F7" s="5" t="s">
        <v>71</v>
      </c>
      <c r="G7" s="6" t="s">
        <v>72</v>
      </c>
      <c r="H7" s="5" t="str">
        <f>"000023"</f>
        <v>000023</v>
      </c>
      <c r="I7" s="4">
        <v>42494</v>
      </c>
      <c r="J7" s="5" t="str">
        <f>"000093"</f>
        <v>000093</v>
      </c>
      <c r="K7" s="4">
        <v>42671</v>
      </c>
      <c r="L7" s="5" t="str">
        <f>"000136"</f>
        <v>000136</v>
      </c>
      <c r="M7" s="4">
        <v>42671</v>
      </c>
      <c r="N7" s="5">
        <v>16</v>
      </c>
      <c r="O7" s="5" t="str">
        <f>"002801"</f>
        <v>002801</v>
      </c>
      <c r="P7" s="4">
        <v>43271</v>
      </c>
      <c r="Q7" s="7">
        <v>4.5310600000000001</v>
      </c>
      <c r="R7" s="7">
        <v>0.35105999999999998</v>
      </c>
      <c r="S7" s="7">
        <v>4.18</v>
      </c>
      <c r="T7" s="5">
        <v>99</v>
      </c>
      <c r="U7" s="4">
        <v>43274</v>
      </c>
      <c r="V7" s="5">
        <v>8904894843</v>
      </c>
      <c r="W7" s="6" t="s">
        <v>73</v>
      </c>
      <c r="X7" s="5" t="s">
        <v>29</v>
      </c>
      <c r="Y7" s="6" t="s">
        <v>30</v>
      </c>
      <c r="Z7" s="5" t="s">
        <v>57</v>
      </c>
      <c r="AA7" s="6" t="s">
        <v>58</v>
      </c>
      <c r="AB7" s="7">
        <v>4.5310599999999999E-2</v>
      </c>
      <c r="AD7" s="8"/>
      <c r="AF7" s="8"/>
      <c r="AG7" s="8"/>
    </row>
    <row r="8" spans="1:33" x14ac:dyDescent="0.2">
      <c r="A8" s="12">
        <v>3150</v>
      </c>
      <c r="B8" s="13" t="s">
        <v>31</v>
      </c>
      <c r="C8" s="13">
        <v>43290</v>
      </c>
      <c r="D8" s="5">
        <v>50</v>
      </c>
      <c r="E8" s="6" t="s">
        <v>53</v>
      </c>
      <c r="F8" s="5" t="s">
        <v>74</v>
      </c>
      <c r="G8" s="6" t="s">
        <v>75</v>
      </c>
      <c r="H8" s="5" t="str">
        <f>"000083"</f>
        <v>000083</v>
      </c>
      <c r="I8" s="4">
        <v>42630</v>
      </c>
      <c r="J8" s="5" t="str">
        <f>"000108"</f>
        <v>000108</v>
      </c>
      <c r="K8" s="4">
        <v>42724</v>
      </c>
      <c r="L8" s="5" t="str">
        <f>"000154"</f>
        <v>000154</v>
      </c>
      <c r="M8" s="4">
        <v>42724</v>
      </c>
      <c r="N8" s="5">
        <v>16</v>
      </c>
      <c r="O8" s="5" t="str">
        <f>"003402"</f>
        <v>003402</v>
      </c>
      <c r="P8" s="4">
        <v>43288</v>
      </c>
      <c r="Q8" s="7">
        <v>9.3268000000000004</v>
      </c>
      <c r="R8" s="7">
        <v>0.71079999999999999</v>
      </c>
      <c r="S8" s="7">
        <v>8.6159999999999997</v>
      </c>
      <c r="T8" s="5">
        <v>117</v>
      </c>
      <c r="U8" s="4">
        <v>43290</v>
      </c>
      <c r="V8" s="5">
        <v>9448065010</v>
      </c>
      <c r="W8" s="6" t="s">
        <v>76</v>
      </c>
      <c r="X8" s="5" t="s">
        <v>29</v>
      </c>
      <c r="Y8" s="6" t="s">
        <v>30</v>
      </c>
      <c r="Z8" s="5" t="s">
        <v>57</v>
      </c>
      <c r="AA8" s="6" t="s">
        <v>58</v>
      </c>
      <c r="AB8" s="7">
        <v>9.3268000000000004E-2</v>
      </c>
      <c r="AD8" s="8"/>
      <c r="AF8" s="8"/>
      <c r="AG8" s="8"/>
    </row>
    <row r="9" spans="1:33" x14ac:dyDescent="0.2">
      <c r="A9" s="12">
        <v>3473</v>
      </c>
      <c r="B9" s="13" t="s">
        <v>31</v>
      </c>
      <c r="C9" s="13">
        <v>43299</v>
      </c>
      <c r="D9" s="5">
        <v>50</v>
      </c>
      <c r="E9" s="6" t="s">
        <v>53</v>
      </c>
      <c r="F9" s="5" t="s">
        <v>77</v>
      </c>
      <c r="G9" s="6" t="s">
        <v>78</v>
      </c>
      <c r="H9" s="5" t="str">
        <f>"000060"</f>
        <v>000060</v>
      </c>
      <c r="I9" s="4">
        <v>41236</v>
      </c>
      <c r="J9" s="5" t="str">
        <f>"000020"</f>
        <v>000020</v>
      </c>
      <c r="K9" s="4">
        <v>42875</v>
      </c>
      <c r="L9" s="5" t="str">
        <f>"000047"</f>
        <v>000047</v>
      </c>
      <c r="M9" s="4">
        <v>42875</v>
      </c>
      <c r="N9" s="5">
        <v>12</v>
      </c>
      <c r="O9" s="5" t="str">
        <f>"003494"</f>
        <v>003494</v>
      </c>
      <c r="P9" s="4">
        <v>43291</v>
      </c>
      <c r="Q9" s="7">
        <v>1.4538800000000001</v>
      </c>
      <c r="R9" s="7">
        <v>0.1905</v>
      </c>
      <c r="S9" s="7">
        <v>1.2633799999999999</v>
      </c>
      <c r="T9" s="5">
        <v>127</v>
      </c>
      <c r="U9" s="4">
        <v>43299</v>
      </c>
      <c r="V9" s="5">
        <v>9845046438</v>
      </c>
      <c r="W9" s="6" t="s">
        <v>79</v>
      </c>
      <c r="X9" s="5" t="s">
        <v>32</v>
      </c>
      <c r="Y9" s="6" t="s">
        <v>33</v>
      </c>
      <c r="Z9" s="5" t="s">
        <v>51</v>
      </c>
      <c r="AA9" s="6" t="s">
        <v>52</v>
      </c>
      <c r="AB9" s="7">
        <v>1.4538800000000001E-2</v>
      </c>
      <c r="AD9" s="8"/>
      <c r="AF9" s="8"/>
      <c r="AG9" s="8"/>
    </row>
    <row r="10" spans="1:33" x14ac:dyDescent="0.2">
      <c r="A10" s="12">
        <v>3474</v>
      </c>
      <c r="B10" s="13" t="s">
        <v>31</v>
      </c>
      <c r="C10" s="13">
        <v>43299</v>
      </c>
      <c r="D10" s="5">
        <v>50</v>
      </c>
      <c r="E10" s="6" t="s">
        <v>53</v>
      </c>
      <c r="F10" s="5" t="s">
        <v>80</v>
      </c>
      <c r="G10" s="6" t="s">
        <v>81</v>
      </c>
      <c r="H10" s="5" t="str">
        <f>"000097"</f>
        <v>000097</v>
      </c>
      <c r="I10" s="4">
        <v>43119</v>
      </c>
      <c r="J10" s="5" t="str">
        <f>"000002"</f>
        <v>000002</v>
      </c>
      <c r="K10" s="4">
        <v>43196</v>
      </c>
      <c r="L10" s="5" t="str">
        <f>"000002"</f>
        <v>000002</v>
      </c>
      <c r="M10" s="4">
        <v>43196</v>
      </c>
      <c r="N10" s="5">
        <v>16</v>
      </c>
      <c r="O10" s="5" t="str">
        <f>"004340"</f>
        <v>004340</v>
      </c>
      <c r="P10" s="4">
        <v>43306</v>
      </c>
      <c r="Q10" s="7">
        <v>4.8187499999999996</v>
      </c>
      <c r="R10" s="7">
        <v>0.56762999999999997</v>
      </c>
      <c r="S10" s="7">
        <v>4.2511200000000002</v>
      </c>
      <c r="T10" s="5">
        <v>127</v>
      </c>
      <c r="U10" s="4">
        <v>43299</v>
      </c>
      <c r="V10" s="5">
        <v>9880801223</v>
      </c>
      <c r="W10" s="6" t="s">
        <v>82</v>
      </c>
      <c r="X10" s="5" t="s">
        <v>32</v>
      </c>
      <c r="Y10" s="6" t="s">
        <v>33</v>
      </c>
      <c r="Z10" s="5" t="s">
        <v>51</v>
      </c>
      <c r="AA10" s="6" t="s">
        <v>52</v>
      </c>
      <c r="AB10" s="7">
        <v>4.8187499999999994E-2</v>
      </c>
      <c r="AD10" s="8"/>
      <c r="AF10" s="8"/>
      <c r="AG10" s="8"/>
    </row>
    <row r="11" spans="1:33" x14ac:dyDescent="0.2">
      <c r="A11" s="12">
        <v>3475</v>
      </c>
      <c r="B11" s="13" t="s">
        <v>31</v>
      </c>
      <c r="C11" s="13">
        <v>43299</v>
      </c>
      <c r="D11" s="5">
        <v>50</v>
      </c>
      <c r="E11" s="6" t="s">
        <v>53</v>
      </c>
      <c r="F11" s="5" t="s">
        <v>80</v>
      </c>
      <c r="G11" s="6" t="s">
        <v>81</v>
      </c>
      <c r="H11" s="5" t="str">
        <f>"000097"</f>
        <v>000097</v>
      </c>
      <c r="I11" s="4">
        <v>43119</v>
      </c>
      <c r="J11" s="5" t="str">
        <f>"000002"</f>
        <v>000002</v>
      </c>
      <c r="K11" s="4">
        <v>43196</v>
      </c>
      <c r="L11" s="5" t="str">
        <f>"000002"</f>
        <v>000002</v>
      </c>
      <c r="M11" s="4">
        <v>43196</v>
      </c>
      <c r="N11" s="5">
        <v>16</v>
      </c>
      <c r="O11" s="5" t="str">
        <f>"004340"</f>
        <v>004340</v>
      </c>
      <c r="P11" s="4">
        <v>43306</v>
      </c>
      <c r="Q11" s="7">
        <v>8.03125</v>
      </c>
      <c r="R11" s="7">
        <v>0.66027999999999998</v>
      </c>
      <c r="S11" s="7">
        <v>7.3709699999999998</v>
      </c>
      <c r="T11" s="5">
        <v>127</v>
      </c>
      <c r="U11" s="4">
        <v>43299</v>
      </c>
      <c r="V11" s="5">
        <v>9880801223</v>
      </c>
      <c r="W11" s="6" t="s">
        <v>82</v>
      </c>
      <c r="X11" s="5" t="s">
        <v>32</v>
      </c>
      <c r="Y11" s="6" t="s">
        <v>33</v>
      </c>
      <c r="Z11" s="5" t="s">
        <v>51</v>
      </c>
      <c r="AA11" s="6" t="s">
        <v>52</v>
      </c>
      <c r="AB11" s="7">
        <v>8.0312499999999995E-2</v>
      </c>
      <c r="AD11" s="8"/>
      <c r="AF11" s="8"/>
      <c r="AG11" s="8"/>
    </row>
    <row r="12" spans="1:33" x14ac:dyDescent="0.2">
      <c r="A12" s="12">
        <v>4088</v>
      </c>
      <c r="B12" s="13" t="s">
        <v>31</v>
      </c>
      <c r="C12" s="13">
        <v>43308</v>
      </c>
      <c r="D12" s="5">
        <v>50</v>
      </c>
      <c r="E12" s="6" t="s">
        <v>53</v>
      </c>
      <c r="F12" s="5" t="s">
        <v>80</v>
      </c>
      <c r="G12" s="6" t="s">
        <v>81</v>
      </c>
      <c r="H12" s="5" t="str">
        <f>"000097"</f>
        <v>000097</v>
      </c>
      <c r="I12" s="4">
        <v>43119</v>
      </c>
      <c r="J12" s="5" t="str">
        <f>"000002"</f>
        <v>000002</v>
      </c>
      <c r="K12" s="4">
        <v>43196</v>
      </c>
      <c r="L12" s="5" t="str">
        <f>"000002"</f>
        <v>000002</v>
      </c>
      <c r="M12" s="4">
        <v>43196</v>
      </c>
      <c r="N12" s="5">
        <v>16</v>
      </c>
      <c r="O12" s="5" t="str">
        <f>"004340"</f>
        <v>004340</v>
      </c>
      <c r="P12" s="4">
        <v>43306</v>
      </c>
      <c r="Q12" s="7">
        <v>4.76356</v>
      </c>
      <c r="R12" s="7">
        <v>0.41265000000000002</v>
      </c>
      <c r="S12" s="7">
        <v>4.3509099999999998</v>
      </c>
      <c r="T12" s="5">
        <v>146</v>
      </c>
      <c r="U12" s="4">
        <v>43308</v>
      </c>
      <c r="V12" s="5">
        <v>9880801223</v>
      </c>
      <c r="W12" s="6" t="s">
        <v>82</v>
      </c>
      <c r="X12" s="5" t="s">
        <v>32</v>
      </c>
      <c r="Y12" s="6" t="s">
        <v>33</v>
      </c>
      <c r="Z12" s="5" t="s">
        <v>51</v>
      </c>
      <c r="AA12" s="6" t="s">
        <v>52</v>
      </c>
      <c r="AB12" s="7">
        <v>4.76356E-2</v>
      </c>
      <c r="AD12" s="8"/>
      <c r="AF12" s="8"/>
      <c r="AG12" s="8"/>
    </row>
    <row r="13" spans="1:33" x14ac:dyDescent="0.2">
      <c r="A13" s="12">
        <v>4089</v>
      </c>
      <c r="B13" s="13" t="s">
        <v>31</v>
      </c>
      <c r="C13" s="13">
        <v>43308</v>
      </c>
      <c r="D13" s="5">
        <v>50</v>
      </c>
      <c r="E13" s="6" t="s">
        <v>53</v>
      </c>
      <c r="F13" s="5" t="s">
        <v>83</v>
      </c>
      <c r="G13" s="6" t="s">
        <v>84</v>
      </c>
      <c r="H13" s="5" t="str">
        <f>"000120"</f>
        <v>000120</v>
      </c>
      <c r="I13" s="4">
        <v>42840</v>
      </c>
      <c r="J13" s="5" t="str">
        <f>"000116"</f>
        <v>000116</v>
      </c>
      <c r="K13" s="4">
        <v>42810</v>
      </c>
      <c r="L13" s="5" t="str">
        <f>"000308"</f>
        <v>000308</v>
      </c>
      <c r="M13" s="4">
        <v>42811</v>
      </c>
      <c r="N13" s="5">
        <v>16</v>
      </c>
      <c r="O13" s="5" t="str">
        <f>"004845"</f>
        <v>004845</v>
      </c>
      <c r="P13" s="4">
        <v>43316</v>
      </c>
      <c r="Q13" s="7">
        <v>5.4053500000000003</v>
      </c>
      <c r="R13" s="7">
        <v>0.57369999999999999</v>
      </c>
      <c r="S13" s="7">
        <v>4.8316499999999998</v>
      </c>
      <c r="T13" s="5">
        <v>146</v>
      </c>
      <c r="U13" s="4">
        <v>43308</v>
      </c>
      <c r="V13" s="5">
        <v>7892710027</v>
      </c>
      <c r="W13" s="6" t="s">
        <v>85</v>
      </c>
      <c r="X13" s="5" t="s">
        <v>32</v>
      </c>
      <c r="Y13" s="6" t="s">
        <v>33</v>
      </c>
      <c r="Z13" s="5" t="s">
        <v>51</v>
      </c>
      <c r="AA13" s="6" t="s">
        <v>52</v>
      </c>
      <c r="AB13" s="7">
        <v>5.4053500000000004E-2</v>
      </c>
      <c r="AD13" s="8"/>
      <c r="AF13" s="8"/>
      <c r="AG13" s="8"/>
    </row>
    <row r="14" spans="1:33" x14ac:dyDescent="0.2">
      <c r="A14" s="12">
        <v>4090</v>
      </c>
      <c r="B14" s="13" t="s">
        <v>31</v>
      </c>
      <c r="C14" s="13">
        <v>43308</v>
      </c>
      <c r="D14" s="5">
        <v>50</v>
      </c>
      <c r="E14" s="6" t="s">
        <v>53</v>
      </c>
      <c r="F14" s="5" t="s">
        <v>83</v>
      </c>
      <c r="G14" s="6" t="s">
        <v>84</v>
      </c>
      <c r="H14" s="5" t="str">
        <f>"000120"</f>
        <v>000120</v>
      </c>
      <c r="I14" s="4">
        <v>42840</v>
      </c>
      <c r="J14" s="5" t="str">
        <f>"000116"</f>
        <v>000116</v>
      </c>
      <c r="K14" s="4">
        <v>42810</v>
      </c>
      <c r="L14" s="5" t="str">
        <f>"000308"</f>
        <v>000308</v>
      </c>
      <c r="M14" s="4">
        <v>42811</v>
      </c>
      <c r="N14" s="5">
        <v>16</v>
      </c>
      <c r="O14" s="5" t="str">
        <f>"004845"</f>
        <v>004845</v>
      </c>
      <c r="P14" s="4">
        <v>43316</v>
      </c>
      <c r="Q14" s="7">
        <v>8.1080199999999998</v>
      </c>
      <c r="R14" s="7">
        <v>0.69684000000000001</v>
      </c>
      <c r="S14" s="7">
        <v>7.4111799999999999</v>
      </c>
      <c r="T14" s="5">
        <v>146</v>
      </c>
      <c r="U14" s="4">
        <v>43308</v>
      </c>
      <c r="V14" s="5">
        <v>7892710027</v>
      </c>
      <c r="W14" s="6" t="s">
        <v>85</v>
      </c>
      <c r="X14" s="5" t="s">
        <v>32</v>
      </c>
      <c r="Y14" s="6" t="s">
        <v>33</v>
      </c>
      <c r="Z14" s="5" t="s">
        <v>51</v>
      </c>
      <c r="AA14" s="6" t="s">
        <v>52</v>
      </c>
      <c r="AB14" s="7">
        <v>8.1080199999999991E-2</v>
      </c>
      <c r="AD14" s="8"/>
      <c r="AF14" s="8"/>
      <c r="AG14" s="8"/>
    </row>
    <row r="15" spans="1:33" x14ac:dyDescent="0.2">
      <c r="A15" s="12">
        <v>4429</v>
      </c>
      <c r="B15" s="13" t="s">
        <v>28</v>
      </c>
      <c r="C15" s="13">
        <v>43318</v>
      </c>
      <c r="D15" s="5">
        <v>50</v>
      </c>
      <c r="E15" s="6" t="s">
        <v>53</v>
      </c>
      <c r="F15" s="5" t="s">
        <v>83</v>
      </c>
      <c r="G15" s="6" t="s">
        <v>84</v>
      </c>
      <c r="H15" s="5" t="str">
        <f>"000120"</f>
        <v>000120</v>
      </c>
      <c r="I15" s="4">
        <v>42840</v>
      </c>
      <c r="J15" s="5" t="str">
        <f>"000116"</f>
        <v>000116</v>
      </c>
      <c r="K15" s="4">
        <v>42810</v>
      </c>
      <c r="L15" s="5" t="str">
        <f>"000308"</f>
        <v>000308</v>
      </c>
      <c r="M15" s="4">
        <v>42811</v>
      </c>
      <c r="N15" s="5">
        <v>16</v>
      </c>
      <c r="O15" s="5" t="str">
        <f>"004845"</f>
        <v>004845</v>
      </c>
      <c r="P15" s="4">
        <v>43316</v>
      </c>
      <c r="Q15" s="7">
        <v>3.1053500000000001</v>
      </c>
      <c r="R15" s="7">
        <v>0.38479999999999998</v>
      </c>
      <c r="S15" s="7">
        <v>2.7205499999999998</v>
      </c>
      <c r="T15" s="5">
        <v>157</v>
      </c>
      <c r="U15" s="4">
        <v>43318</v>
      </c>
      <c r="V15" s="5">
        <v>7892710027</v>
      </c>
      <c r="W15" s="6" t="s">
        <v>85</v>
      </c>
      <c r="X15" s="5" t="s">
        <v>32</v>
      </c>
      <c r="Y15" s="6" t="s">
        <v>33</v>
      </c>
      <c r="Z15" s="5" t="s">
        <v>51</v>
      </c>
      <c r="AA15" s="6" t="s">
        <v>52</v>
      </c>
      <c r="AB15" s="7">
        <v>3.1053500000000001E-2</v>
      </c>
      <c r="AD15" s="8"/>
      <c r="AF15" s="8"/>
      <c r="AG15" s="8"/>
    </row>
    <row r="16" spans="1:33" x14ac:dyDescent="0.2">
      <c r="A16" s="12">
        <v>4773</v>
      </c>
      <c r="B16" s="13" t="s">
        <v>28</v>
      </c>
      <c r="C16" s="13">
        <v>43326</v>
      </c>
      <c r="D16" s="5">
        <v>50</v>
      </c>
      <c r="E16" s="6" t="s">
        <v>53</v>
      </c>
      <c r="F16" s="5" t="s">
        <v>86</v>
      </c>
      <c r="G16" s="6" t="s">
        <v>87</v>
      </c>
      <c r="H16" s="5" t="str">
        <f>"000070"</f>
        <v>000070</v>
      </c>
      <c r="I16" s="4">
        <v>42782</v>
      </c>
      <c r="J16" s="5" t="str">
        <f>"000018"</f>
        <v>000018</v>
      </c>
      <c r="K16" s="4">
        <v>42870</v>
      </c>
      <c r="L16" s="5" t="str">
        <f>"000014"</f>
        <v>000014</v>
      </c>
      <c r="M16" s="4">
        <v>42916</v>
      </c>
      <c r="N16" s="5">
        <v>17</v>
      </c>
      <c r="O16" s="5" t="str">
        <f>"005119"</f>
        <v>005119</v>
      </c>
      <c r="P16" s="4">
        <v>43325</v>
      </c>
      <c r="Q16" s="7">
        <v>19.986239999999999</v>
      </c>
      <c r="R16" s="7">
        <v>2.4883799999999998</v>
      </c>
      <c r="S16" s="7">
        <v>17.497859999999999</v>
      </c>
      <c r="T16" s="5">
        <v>172</v>
      </c>
      <c r="U16" s="4">
        <v>43326</v>
      </c>
      <c r="V16" s="5">
        <v>8022975812</v>
      </c>
      <c r="W16" s="6" t="s">
        <v>88</v>
      </c>
      <c r="X16" s="5" t="s">
        <v>49</v>
      </c>
      <c r="Y16" s="6" t="s">
        <v>48</v>
      </c>
      <c r="Z16" s="5" t="s">
        <v>89</v>
      </c>
      <c r="AA16" s="6" t="s">
        <v>90</v>
      </c>
      <c r="AB16" s="7">
        <v>0.1998624</v>
      </c>
      <c r="AD16" s="8"/>
      <c r="AF16" s="8"/>
      <c r="AG16" s="8"/>
    </row>
    <row r="17" spans="1:33" x14ac:dyDescent="0.2">
      <c r="A17" s="12">
        <v>4774</v>
      </c>
      <c r="B17" s="13" t="s">
        <v>28</v>
      </c>
      <c r="C17" s="13">
        <v>43326</v>
      </c>
      <c r="D17" s="5">
        <v>50</v>
      </c>
      <c r="E17" s="6" t="s">
        <v>53</v>
      </c>
      <c r="F17" s="5" t="s">
        <v>91</v>
      </c>
      <c r="G17" s="6" t="s">
        <v>92</v>
      </c>
      <c r="H17" s="5" t="str">
        <f>"000076"</f>
        <v>000076</v>
      </c>
      <c r="I17" s="4">
        <v>42782</v>
      </c>
      <c r="J17" s="5" t="str">
        <f>"000020"</f>
        <v>000020</v>
      </c>
      <c r="K17" s="4">
        <v>42870</v>
      </c>
      <c r="L17" s="5" t="str">
        <f>"000015"</f>
        <v>000015</v>
      </c>
      <c r="M17" s="4">
        <v>42916</v>
      </c>
      <c r="N17" s="5">
        <v>17</v>
      </c>
      <c r="O17" s="5" t="str">
        <f>"005120"</f>
        <v>005120</v>
      </c>
      <c r="P17" s="4">
        <v>43325</v>
      </c>
      <c r="Q17" s="7">
        <v>19.987200000000001</v>
      </c>
      <c r="R17" s="7">
        <v>2.4884499999999998</v>
      </c>
      <c r="S17" s="7">
        <v>17.498750000000001</v>
      </c>
      <c r="T17" s="5">
        <v>172</v>
      </c>
      <c r="U17" s="4">
        <v>43326</v>
      </c>
      <c r="V17" s="5">
        <v>8022975808</v>
      </c>
      <c r="W17" s="6" t="s">
        <v>93</v>
      </c>
      <c r="X17" s="5" t="s">
        <v>49</v>
      </c>
      <c r="Y17" s="6" t="s">
        <v>48</v>
      </c>
      <c r="Z17" s="5" t="s">
        <v>89</v>
      </c>
      <c r="AA17" s="6" t="s">
        <v>90</v>
      </c>
      <c r="AB17" s="7">
        <v>0.19987200000000002</v>
      </c>
      <c r="AD17" s="8"/>
      <c r="AF17" s="8"/>
      <c r="AG17" s="8"/>
    </row>
    <row r="18" spans="1:33" x14ac:dyDescent="0.2">
      <c r="A18" s="12">
        <v>4775</v>
      </c>
      <c r="B18" s="13" t="s">
        <v>28</v>
      </c>
      <c r="C18" s="13">
        <v>43326</v>
      </c>
      <c r="D18" s="5">
        <v>50</v>
      </c>
      <c r="E18" s="6" t="s">
        <v>53</v>
      </c>
      <c r="F18" s="5" t="s">
        <v>94</v>
      </c>
      <c r="G18" s="6" t="s">
        <v>95</v>
      </c>
      <c r="H18" s="5" t="str">
        <f>"000072"</f>
        <v>000072</v>
      </c>
      <c r="I18" s="4">
        <v>42782</v>
      </c>
      <c r="J18" s="5" t="str">
        <f>"000015"</f>
        <v>000015</v>
      </c>
      <c r="K18" s="4">
        <v>42870</v>
      </c>
      <c r="L18" s="5" t="str">
        <f>"000016"</f>
        <v>000016</v>
      </c>
      <c r="M18" s="4">
        <v>42916</v>
      </c>
      <c r="N18" s="5">
        <v>17</v>
      </c>
      <c r="O18" s="5" t="str">
        <f>"005121"</f>
        <v>005121</v>
      </c>
      <c r="P18" s="4">
        <v>43325</v>
      </c>
      <c r="Q18" s="7">
        <v>19.985800000000001</v>
      </c>
      <c r="R18" s="7">
        <v>2.4823499999999998</v>
      </c>
      <c r="S18" s="7">
        <v>17.503450000000001</v>
      </c>
      <c r="T18" s="5">
        <v>172</v>
      </c>
      <c r="U18" s="4">
        <v>43326</v>
      </c>
      <c r="V18" s="5">
        <v>8022975812</v>
      </c>
      <c r="W18" s="6" t="s">
        <v>93</v>
      </c>
      <c r="X18" s="5" t="s">
        <v>49</v>
      </c>
      <c r="Y18" s="6" t="s">
        <v>48</v>
      </c>
      <c r="Z18" s="5" t="s">
        <v>89</v>
      </c>
      <c r="AA18" s="6" t="s">
        <v>90</v>
      </c>
      <c r="AB18" s="7">
        <v>0.19985800000000001</v>
      </c>
      <c r="AD18" s="8"/>
      <c r="AF18" s="8"/>
      <c r="AG18" s="8"/>
    </row>
    <row r="19" spans="1:33" x14ac:dyDescent="0.2">
      <c r="A19" s="12">
        <v>4964</v>
      </c>
      <c r="B19" s="13" t="s">
        <v>28</v>
      </c>
      <c r="C19" s="13">
        <v>43330</v>
      </c>
      <c r="D19" s="5">
        <v>50</v>
      </c>
      <c r="E19" s="6" t="s">
        <v>53</v>
      </c>
      <c r="F19" s="5" t="s">
        <v>96</v>
      </c>
      <c r="G19" s="6" t="s">
        <v>97</v>
      </c>
      <c r="H19" s="5" t="str">
        <f>"000006"</f>
        <v>000006</v>
      </c>
      <c r="I19" s="4">
        <v>43278</v>
      </c>
      <c r="J19" s="5" t="str">
        <f>"000047"</f>
        <v>000047</v>
      </c>
      <c r="K19" s="4">
        <v>43309</v>
      </c>
      <c r="L19" s="5" t="str">
        <f>"000080"</f>
        <v>000080</v>
      </c>
      <c r="M19" s="4">
        <v>43309</v>
      </c>
      <c r="N19" s="5">
        <v>17</v>
      </c>
      <c r="O19" s="5" t="str">
        <f>"005108"</f>
        <v>005108</v>
      </c>
      <c r="P19" s="4">
        <v>43325</v>
      </c>
      <c r="Q19" s="7">
        <v>9.9735700000000005</v>
      </c>
      <c r="R19" s="7">
        <v>0.80794999999999995</v>
      </c>
      <c r="S19" s="7">
        <v>9.1656200000000005</v>
      </c>
      <c r="T19" s="5">
        <v>173</v>
      </c>
      <c r="U19" s="4">
        <v>43330</v>
      </c>
      <c r="V19" s="5">
        <v>123456789</v>
      </c>
      <c r="W19" s="6" t="s">
        <v>47</v>
      </c>
      <c r="X19" s="5" t="s">
        <v>37</v>
      </c>
      <c r="Y19" s="6" t="s">
        <v>38</v>
      </c>
      <c r="Z19" s="5" t="s">
        <v>57</v>
      </c>
      <c r="AA19" s="6" t="s">
        <v>58</v>
      </c>
      <c r="AB19" s="7">
        <v>9.973570000000001E-2</v>
      </c>
      <c r="AD19" s="8"/>
      <c r="AF19" s="8"/>
      <c r="AG19" s="8"/>
    </row>
    <row r="20" spans="1:33" x14ac:dyDescent="0.2">
      <c r="A20" s="12">
        <v>5456</v>
      </c>
      <c r="B20" s="13" t="s">
        <v>36</v>
      </c>
      <c r="C20" s="13">
        <v>43357</v>
      </c>
      <c r="D20" s="5">
        <v>50</v>
      </c>
      <c r="E20" s="6" t="s">
        <v>53</v>
      </c>
      <c r="F20" s="5" t="s">
        <v>98</v>
      </c>
      <c r="G20" s="6" t="s">
        <v>99</v>
      </c>
      <c r="H20" s="5" t="str">
        <f>"000069"</f>
        <v>000069</v>
      </c>
      <c r="I20" s="4">
        <v>42782</v>
      </c>
      <c r="J20" s="5" t="str">
        <f>"000019"</f>
        <v>000019</v>
      </c>
      <c r="K20" s="4">
        <v>42870</v>
      </c>
      <c r="L20" s="5" t="str">
        <f>"000017"</f>
        <v>000017</v>
      </c>
      <c r="M20" s="4">
        <v>42916</v>
      </c>
      <c r="N20" s="5">
        <v>17</v>
      </c>
      <c r="O20" s="5" t="str">
        <f>"005645"</f>
        <v>005645</v>
      </c>
      <c r="P20" s="4">
        <v>43349</v>
      </c>
      <c r="Q20" s="7">
        <v>19.993200000000002</v>
      </c>
      <c r="R20" s="7">
        <v>2.4843000000000002</v>
      </c>
      <c r="S20" s="7">
        <v>17.508900000000001</v>
      </c>
      <c r="T20" s="5">
        <v>203</v>
      </c>
      <c r="U20" s="4">
        <v>43357</v>
      </c>
      <c r="V20" s="5">
        <v>8022975808</v>
      </c>
      <c r="W20" s="6" t="s">
        <v>93</v>
      </c>
      <c r="X20" s="5" t="s">
        <v>49</v>
      </c>
      <c r="Y20" s="6" t="s">
        <v>48</v>
      </c>
      <c r="Z20" s="5" t="s">
        <v>89</v>
      </c>
      <c r="AA20" s="6" t="s">
        <v>90</v>
      </c>
      <c r="AB20" s="7">
        <f>Q20/100</f>
        <v>0.19993200000000003</v>
      </c>
      <c r="AD20" s="8"/>
      <c r="AF20" s="8"/>
      <c r="AG20" s="8"/>
    </row>
    <row r="21" spans="1:33" x14ac:dyDescent="0.2">
      <c r="A21" s="12">
        <v>5457</v>
      </c>
      <c r="B21" s="13" t="s">
        <v>36</v>
      </c>
      <c r="C21" s="13">
        <v>43357</v>
      </c>
      <c r="D21" s="5">
        <v>50</v>
      </c>
      <c r="E21" s="6" t="s">
        <v>53</v>
      </c>
      <c r="F21" s="5" t="s">
        <v>100</v>
      </c>
      <c r="G21" s="6" t="s">
        <v>101</v>
      </c>
      <c r="H21" s="5" t="str">
        <f>"000074"</f>
        <v>000074</v>
      </c>
      <c r="I21" s="4">
        <v>42782</v>
      </c>
      <c r="J21" s="5" t="str">
        <f>"000014"</f>
        <v>000014</v>
      </c>
      <c r="K21" s="4">
        <v>42870</v>
      </c>
      <c r="L21" s="5" t="str">
        <f>"000018"</f>
        <v>000018</v>
      </c>
      <c r="M21" s="4">
        <v>42916</v>
      </c>
      <c r="N21" s="5">
        <v>17</v>
      </c>
      <c r="O21" s="5" t="str">
        <f>"005646"</f>
        <v>005646</v>
      </c>
      <c r="P21" s="4">
        <v>43349</v>
      </c>
      <c r="Q21" s="7">
        <v>14.9907</v>
      </c>
      <c r="R21" s="7">
        <v>1.869</v>
      </c>
      <c r="S21" s="7">
        <v>13.121700000000001</v>
      </c>
      <c r="T21" s="5">
        <v>203</v>
      </c>
      <c r="U21" s="4">
        <v>43357</v>
      </c>
      <c r="V21" s="5">
        <v>8022975812</v>
      </c>
      <c r="W21" s="6" t="s">
        <v>93</v>
      </c>
      <c r="X21" s="5" t="s">
        <v>49</v>
      </c>
      <c r="Y21" s="6" t="s">
        <v>48</v>
      </c>
      <c r="Z21" s="5" t="s">
        <v>89</v>
      </c>
      <c r="AA21" s="6" t="s">
        <v>90</v>
      </c>
      <c r="AB21" s="7">
        <f>Q21/100</f>
        <v>0.14990700000000001</v>
      </c>
      <c r="AD21" s="8"/>
      <c r="AF21" s="8"/>
      <c r="AG21" s="8"/>
    </row>
    <row r="22" spans="1:33" x14ac:dyDescent="0.2">
      <c r="A22" s="12">
        <v>5636</v>
      </c>
      <c r="B22" s="13" t="s">
        <v>36</v>
      </c>
      <c r="C22" s="13">
        <v>43370</v>
      </c>
      <c r="D22" s="5">
        <v>50</v>
      </c>
      <c r="E22" s="6" t="s">
        <v>53</v>
      </c>
      <c r="F22" s="5" t="s">
        <v>102</v>
      </c>
      <c r="G22" s="6" t="s">
        <v>103</v>
      </c>
      <c r="H22" s="5" t="str">
        <f>"000020"</f>
        <v>000020</v>
      </c>
      <c r="I22" s="4">
        <v>42889</v>
      </c>
      <c r="J22" s="5" t="str">
        <f>"000029"</f>
        <v>000029</v>
      </c>
      <c r="K22" s="4">
        <v>43093</v>
      </c>
      <c r="L22" s="5" t="str">
        <f>"000039"</f>
        <v>000039</v>
      </c>
      <c r="M22" s="4">
        <v>43093</v>
      </c>
      <c r="N22" s="5">
        <v>17</v>
      </c>
      <c r="O22" s="5" t="str">
        <f>"005943"</f>
        <v>005943</v>
      </c>
      <c r="P22" s="4">
        <v>43368</v>
      </c>
      <c r="Q22" s="7">
        <v>19.959119999999999</v>
      </c>
      <c r="R22" s="7">
        <v>1.6171199999999999</v>
      </c>
      <c r="S22" s="7">
        <v>18.341999999999999</v>
      </c>
      <c r="T22" s="5">
        <v>218</v>
      </c>
      <c r="U22" s="4">
        <v>43370</v>
      </c>
      <c r="V22" s="5">
        <v>123456789</v>
      </c>
      <c r="W22" s="6" t="s">
        <v>47</v>
      </c>
      <c r="X22" s="5" t="s">
        <v>104</v>
      </c>
      <c r="Y22" s="6" t="s">
        <v>105</v>
      </c>
      <c r="Z22" s="5" t="s">
        <v>57</v>
      </c>
      <c r="AA22" s="6" t="s">
        <v>58</v>
      </c>
      <c r="AB22" s="7">
        <f>Q22/100</f>
        <v>0.1995912</v>
      </c>
      <c r="AD22" s="8"/>
      <c r="AF22" s="8"/>
      <c r="AG22" s="8"/>
    </row>
    <row r="23" spans="1:33" x14ac:dyDescent="0.2">
      <c r="A23" s="12">
        <v>5637</v>
      </c>
      <c r="B23" s="13" t="s">
        <v>36</v>
      </c>
      <c r="C23" s="13">
        <v>43370</v>
      </c>
      <c r="D23" s="5">
        <v>50</v>
      </c>
      <c r="E23" s="6" t="s">
        <v>53</v>
      </c>
      <c r="F23" s="5" t="s">
        <v>106</v>
      </c>
      <c r="G23" s="6" t="s">
        <v>107</v>
      </c>
      <c r="H23" s="5" t="str">
        <f>"000010"</f>
        <v>000010</v>
      </c>
      <c r="I23" s="4">
        <v>42936</v>
      </c>
      <c r="J23" s="5" t="str">
        <f>"000020"</f>
        <v>000020</v>
      </c>
      <c r="K23" s="4">
        <v>42945</v>
      </c>
      <c r="L23" s="5" t="str">
        <f>"000017"</f>
        <v>000017</v>
      </c>
      <c r="M23" s="4">
        <v>42945</v>
      </c>
      <c r="N23" s="5">
        <v>15</v>
      </c>
      <c r="O23" s="5" t="str">
        <f>"005818"</f>
        <v>005818</v>
      </c>
      <c r="P23" s="4">
        <v>43362</v>
      </c>
      <c r="Q23" s="7">
        <v>0.46997</v>
      </c>
      <c r="R23" s="7">
        <v>7.5139999999999998E-2</v>
      </c>
      <c r="S23" s="7">
        <v>0.39483000000000001</v>
      </c>
      <c r="T23" s="5">
        <v>219</v>
      </c>
      <c r="U23" s="4">
        <v>43370</v>
      </c>
      <c r="V23" s="5">
        <v>9980554457</v>
      </c>
      <c r="W23" s="6" t="s">
        <v>108</v>
      </c>
      <c r="X23" s="5" t="s">
        <v>109</v>
      </c>
      <c r="Y23" s="6" t="s">
        <v>110</v>
      </c>
      <c r="Z23" s="5" t="s">
        <v>51</v>
      </c>
      <c r="AA23" s="6" t="s">
        <v>52</v>
      </c>
      <c r="AB23" s="7">
        <f>Q23/100</f>
        <v>4.6997000000000002E-3</v>
      </c>
      <c r="AD23" s="8"/>
      <c r="AF23" s="8"/>
      <c r="AG23" s="8"/>
    </row>
    <row r="24" spans="1:33" x14ac:dyDescent="0.2">
      <c r="A24" s="12">
        <v>5638</v>
      </c>
      <c r="B24" s="13" t="s">
        <v>36</v>
      </c>
      <c r="C24" s="13">
        <v>43370</v>
      </c>
      <c r="D24" s="5">
        <v>50</v>
      </c>
      <c r="E24" s="6" t="s">
        <v>53</v>
      </c>
      <c r="F24" s="5" t="s">
        <v>111</v>
      </c>
      <c r="G24" s="6" t="s">
        <v>112</v>
      </c>
      <c r="H24" s="5" t="str">
        <f>"000016"</f>
        <v>000016</v>
      </c>
      <c r="I24" s="4">
        <v>42899</v>
      </c>
      <c r="J24" s="5" t="str">
        <f>"000002"</f>
        <v>000002</v>
      </c>
      <c r="K24" s="4">
        <v>42993</v>
      </c>
      <c r="L24" s="5" t="str">
        <f>"000002"</f>
        <v>000002</v>
      </c>
      <c r="M24" s="4">
        <v>42993</v>
      </c>
      <c r="N24" s="5">
        <v>17</v>
      </c>
      <c r="O24" s="5" t="str">
        <f>"005834"</f>
        <v>005834</v>
      </c>
      <c r="P24" s="4">
        <v>43362</v>
      </c>
      <c r="Q24" s="7">
        <v>14.99464</v>
      </c>
      <c r="R24" s="7">
        <v>1.85937</v>
      </c>
      <c r="S24" s="7">
        <v>13.13527</v>
      </c>
      <c r="T24" s="5">
        <v>219</v>
      </c>
      <c r="U24" s="4">
        <v>43370</v>
      </c>
      <c r="V24" s="5">
        <v>8022975815</v>
      </c>
      <c r="W24" s="6" t="s">
        <v>47</v>
      </c>
      <c r="X24" s="5" t="s">
        <v>49</v>
      </c>
      <c r="Y24" s="6" t="s">
        <v>48</v>
      </c>
      <c r="Z24" s="5" t="s">
        <v>89</v>
      </c>
      <c r="AA24" s="6" t="s">
        <v>90</v>
      </c>
      <c r="AB24" s="7">
        <f>Q24/100</f>
        <v>0.14994640000000001</v>
      </c>
      <c r="AD24" s="8"/>
      <c r="AF24" s="8"/>
      <c r="AG24" s="8"/>
    </row>
    <row r="25" spans="1:33" x14ac:dyDescent="0.2">
      <c r="A25" s="12">
        <v>5639</v>
      </c>
      <c r="B25" s="13" t="s">
        <v>36</v>
      </c>
      <c r="C25" s="13">
        <v>43370</v>
      </c>
      <c r="D25" s="5">
        <v>50</v>
      </c>
      <c r="E25" s="6" t="s">
        <v>53</v>
      </c>
      <c r="F25" s="5" t="s">
        <v>113</v>
      </c>
      <c r="G25" s="6" t="s">
        <v>114</v>
      </c>
      <c r="H25" s="5" t="str">
        <f>"000001"</f>
        <v>000001</v>
      </c>
      <c r="I25" s="4">
        <v>42899</v>
      </c>
      <c r="J25" s="5" t="str">
        <f>"000003"</f>
        <v>000003</v>
      </c>
      <c r="K25" s="4">
        <v>42993</v>
      </c>
      <c r="L25" s="5" t="str">
        <f>"000003"</f>
        <v>000003</v>
      </c>
      <c r="M25" s="4">
        <v>42993</v>
      </c>
      <c r="N25" s="5">
        <v>17</v>
      </c>
      <c r="O25" s="5" t="str">
        <f>"005835"</f>
        <v>005835</v>
      </c>
      <c r="P25" s="4">
        <v>43362</v>
      </c>
      <c r="Q25" s="7">
        <v>14.99545</v>
      </c>
      <c r="R25" s="7">
        <v>1.86052</v>
      </c>
      <c r="S25" s="7">
        <v>13.134930000000001</v>
      </c>
      <c r="T25" s="5">
        <v>219</v>
      </c>
      <c r="U25" s="4">
        <v>43370</v>
      </c>
      <c r="V25" s="5">
        <v>8022975815</v>
      </c>
      <c r="W25" s="6" t="s">
        <v>47</v>
      </c>
      <c r="X25" s="5" t="s">
        <v>49</v>
      </c>
      <c r="Y25" s="6" t="s">
        <v>48</v>
      </c>
      <c r="Z25" s="5" t="s">
        <v>89</v>
      </c>
      <c r="AA25" s="6" t="s">
        <v>90</v>
      </c>
      <c r="AB25" s="7">
        <f>Q25/100</f>
        <v>0.14995449999999999</v>
      </c>
      <c r="AD25" s="8"/>
      <c r="AF25" s="8"/>
      <c r="AG25" s="8"/>
    </row>
    <row r="26" spans="1:33" x14ac:dyDescent="0.2">
      <c r="A26" s="12">
        <v>5640</v>
      </c>
      <c r="B26" s="13" t="s">
        <v>36</v>
      </c>
      <c r="C26" s="13">
        <v>43370</v>
      </c>
      <c r="D26" s="5">
        <v>50</v>
      </c>
      <c r="E26" s="6" t="s">
        <v>53</v>
      </c>
      <c r="F26" s="5" t="s">
        <v>115</v>
      </c>
      <c r="G26" s="6" t="s">
        <v>116</v>
      </c>
      <c r="H26" s="5" t="str">
        <f>"000111"</f>
        <v>000111</v>
      </c>
      <c r="I26" s="4">
        <v>42755</v>
      </c>
      <c r="J26" s="5" t="str">
        <f>"000014"</f>
        <v>000014</v>
      </c>
      <c r="K26" s="4">
        <v>42940</v>
      </c>
      <c r="L26" s="5" t="str">
        <f>"000013"</f>
        <v>000013</v>
      </c>
      <c r="M26" s="4">
        <v>42940</v>
      </c>
      <c r="N26" s="5">
        <v>17</v>
      </c>
      <c r="O26" s="5" t="str">
        <f>"005981"</f>
        <v>005981</v>
      </c>
      <c r="P26" s="4">
        <v>43368</v>
      </c>
      <c r="Q26" s="7">
        <v>14.906370000000001</v>
      </c>
      <c r="R26" s="7">
        <v>2.1865000000000001</v>
      </c>
      <c r="S26" s="7">
        <v>12.71987</v>
      </c>
      <c r="T26" s="5">
        <v>219</v>
      </c>
      <c r="U26" s="4">
        <v>43370</v>
      </c>
      <c r="V26" s="5">
        <v>9880158718</v>
      </c>
      <c r="W26" s="6" t="s">
        <v>50</v>
      </c>
      <c r="X26" s="5" t="s">
        <v>49</v>
      </c>
      <c r="Y26" s="6" t="s">
        <v>48</v>
      </c>
      <c r="Z26" s="5" t="s">
        <v>51</v>
      </c>
      <c r="AA26" s="6" t="s">
        <v>52</v>
      </c>
      <c r="AB26" s="7">
        <f>Q26/100</f>
        <v>0.14906370000000002</v>
      </c>
      <c r="AD26" s="8"/>
      <c r="AF26" s="8"/>
      <c r="AG26" s="8"/>
    </row>
    <row r="27" spans="1:33" x14ac:dyDescent="0.2">
      <c r="A27" s="12">
        <v>6528</v>
      </c>
      <c r="B27" s="13" t="s">
        <v>43</v>
      </c>
      <c r="C27" s="13">
        <v>43389</v>
      </c>
      <c r="D27" s="5">
        <v>50</v>
      </c>
      <c r="E27" s="6" t="s">
        <v>53</v>
      </c>
      <c r="F27" s="5" t="s">
        <v>117</v>
      </c>
      <c r="G27" s="6" t="s">
        <v>118</v>
      </c>
      <c r="H27" s="5" t="str">
        <f>"000061"</f>
        <v>000061</v>
      </c>
      <c r="I27" s="4">
        <v>42916</v>
      </c>
      <c r="J27" s="5" t="str">
        <f>"000118"</f>
        <v>000118</v>
      </c>
      <c r="K27" s="4">
        <v>42765</v>
      </c>
      <c r="L27" s="5" t="str">
        <f>"000178"</f>
        <v>000178</v>
      </c>
      <c r="M27" s="4">
        <v>42825</v>
      </c>
      <c r="N27" s="5">
        <v>16</v>
      </c>
      <c r="O27" s="5" t="str">
        <f>"006516"</f>
        <v>006516</v>
      </c>
      <c r="P27" s="4">
        <v>43383</v>
      </c>
      <c r="Q27" s="7">
        <v>4.7108100000000004</v>
      </c>
      <c r="R27" s="7">
        <v>0.31080999999999998</v>
      </c>
      <c r="S27" s="7">
        <v>4.4000000000000004</v>
      </c>
      <c r="T27" s="5">
        <v>244</v>
      </c>
      <c r="U27" s="4">
        <v>43389</v>
      </c>
      <c r="V27" s="5">
        <v>123456789</v>
      </c>
      <c r="W27" s="6" t="s">
        <v>70</v>
      </c>
      <c r="X27" s="5" t="s">
        <v>29</v>
      </c>
      <c r="Y27" s="6" t="s">
        <v>30</v>
      </c>
      <c r="Z27" s="5" t="s">
        <v>57</v>
      </c>
      <c r="AA27" s="6" t="s">
        <v>58</v>
      </c>
      <c r="AB27" s="7">
        <f>Q27/100</f>
        <v>4.7108100000000007E-2</v>
      </c>
      <c r="AD27" s="8"/>
      <c r="AF27" s="8"/>
      <c r="AG27" s="8"/>
    </row>
    <row r="28" spans="1:33" x14ac:dyDescent="0.2">
      <c r="A28" s="12">
        <v>7317</v>
      </c>
      <c r="B28" s="13" t="s">
        <v>39</v>
      </c>
      <c r="C28" s="13">
        <v>43424</v>
      </c>
      <c r="D28" s="5">
        <v>50</v>
      </c>
      <c r="E28" s="6" t="s">
        <v>53</v>
      </c>
      <c r="F28" s="5" t="s">
        <v>119</v>
      </c>
      <c r="G28" s="6" t="s">
        <v>120</v>
      </c>
      <c r="H28" s="5" t="str">
        <f>"000004"</f>
        <v>000004</v>
      </c>
      <c r="I28" s="4">
        <v>43243</v>
      </c>
      <c r="J28" s="5" t="str">
        <f>"000024"</f>
        <v>000024</v>
      </c>
      <c r="K28" s="4">
        <v>43258</v>
      </c>
      <c r="L28" s="5" t="str">
        <f>"000053"</f>
        <v>000053</v>
      </c>
      <c r="M28" s="4">
        <v>43258</v>
      </c>
      <c r="N28" s="5">
        <v>18</v>
      </c>
      <c r="O28" s="5" t="str">
        <f>"007215"</f>
        <v>007215</v>
      </c>
      <c r="P28" s="4">
        <v>43404</v>
      </c>
      <c r="Q28" s="7">
        <v>9.4664300000000008</v>
      </c>
      <c r="R28" s="7">
        <v>0.88987000000000005</v>
      </c>
      <c r="S28" s="7">
        <v>8.5765600000000006</v>
      </c>
      <c r="T28" s="5">
        <v>271</v>
      </c>
      <c r="U28" s="4">
        <v>43424</v>
      </c>
      <c r="V28" s="5">
        <v>123456789</v>
      </c>
      <c r="W28" s="6" t="s">
        <v>47</v>
      </c>
      <c r="X28" s="5" t="s">
        <v>42</v>
      </c>
      <c r="Y28" s="6" t="s">
        <v>41</v>
      </c>
      <c r="Z28" s="5" t="s">
        <v>57</v>
      </c>
      <c r="AA28" s="6" t="s">
        <v>58</v>
      </c>
      <c r="AB28" s="7">
        <f>Q28/100</f>
        <v>9.4664300000000007E-2</v>
      </c>
      <c r="AD28" s="8"/>
      <c r="AF28" s="8"/>
      <c r="AG28" s="8"/>
    </row>
    <row r="29" spans="1:33" x14ac:dyDescent="0.2">
      <c r="A29" s="12">
        <v>7429</v>
      </c>
      <c r="B29" s="13" t="s">
        <v>39</v>
      </c>
      <c r="C29" s="13">
        <v>43432</v>
      </c>
      <c r="D29" s="5">
        <v>50</v>
      </c>
      <c r="E29" s="6" t="s">
        <v>53</v>
      </c>
      <c r="F29" s="5" t="s">
        <v>121</v>
      </c>
      <c r="G29" s="6" t="s">
        <v>122</v>
      </c>
      <c r="H29" s="5" t="str">
        <f>"000017"</f>
        <v>000017</v>
      </c>
      <c r="I29" s="4">
        <v>42899</v>
      </c>
      <c r="J29" s="5" t="str">
        <f>"000004"</f>
        <v>000004</v>
      </c>
      <c r="K29" s="4">
        <v>42993</v>
      </c>
      <c r="L29" s="5" t="str">
        <f>"000004"</f>
        <v>000004</v>
      </c>
      <c r="M29" s="4">
        <v>42993</v>
      </c>
      <c r="N29" s="5">
        <v>17</v>
      </c>
      <c r="O29" s="5" t="str">
        <f>"007481"</f>
        <v>007481</v>
      </c>
      <c r="P29" s="4">
        <v>43424</v>
      </c>
      <c r="Q29" s="7">
        <v>14.975899999999999</v>
      </c>
      <c r="R29" s="7">
        <v>1.8221499999999999</v>
      </c>
      <c r="S29" s="7">
        <v>13.15375</v>
      </c>
      <c r="T29" s="5">
        <v>278</v>
      </c>
      <c r="U29" s="4">
        <v>43432</v>
      </c>
      <c r="V29" s="5">
        <v>8022975815</v>
      </c>
      <c r="W29" s="6" t="s">
        <v>47</v>
      </c>
      <c r="X29" s="5" t="s">
        <v>49</v>
      </c>
      <c r="Y29" s="6" t="s">
        <v>48</v>
      </c>
      <c r="Z29" s="5" t="s">
        <v>89</v>
      </c>
      <c r="AA29" s="6" t="s">
        <v>90</v>
      </c>
      <c r="AB29" s="7">
        <f>Q29/100</f>
        <v>0.149759</v>
      </c>
      <c r="AD29" s="8"/>
      <c r="AF29" s="8"/>
      <c r="AG29" s="8"/>
    </row>
    <row r="30" spans="1:33" x14ac:dyDescent="0.2">
      <c r="A30" s="12">
        <v>7983</v>
      </c>
      <c r="B30" s="13" t="s">
        <v>40</v>
      </c>
      <c r="C30" s="13">
        <v>43455</v>
      </c>
      <c r="D30" s="5">
        <v>50</v>
      </c>
      <c r="E30" s="6" t="s">
        <v>53</v>
      </c>
      <c r="F30" s="5" t="s">
        <v>123</v>
      </c>
      <c r="G30" s="6" t="s">
        <v>124</v>
      </c>
      <c r="H30" s="5" t="str">
        <f>"000062"</f>
        <v>000062</v>
      </c>
      <c r="I30" s="4">
        <v>42916</v>
      </c>
      <c r="J30" s="5" t="str">
        <f>"000119"</f>
        <v>000119</v>
      </c>
      <c r="K30" s="4">
        <v>42916</v>
      </c>
      <c r="L30" s="5" t="str">
        <f>"000179"</f>
        <v>000179</v>
      </c>
      <c r="M30" s="4">
        <v>42886</v>
      </c>
      <c r="N30" s="5">
        <v>16</v>
      </c>
      <c r="O30" s="5" t="str">
        <f>"007770"</f>
        <v>007770</v>
      </c>
      <c r="P30" s="4">
        <v>43444</v>
      </c>
      <c r="Q30" s="7">
        <v>2.9339599999999999</v>
      </c>
      <c r="R30" s="7">
        <v>0.20104</v>
      </c>
      <c r="S30" s="7">
        <v>2.73292</v>
      </c>
      <c r="T30" s="5">
        <v>301</v>
      </c>
      <c r="U30" s="4">
        <v>43455</v>
      </c>
      <c r="V30" s="5">
        <v>123456789</v>
      </c>
      <c r="W30" s="6" t="s">
        <v>70</v>
      </c>
      <c r="X30" s="5" t="s">
        <v>29</v>
      </c>
      <c r="Y30" s="6" t="s">
        <v>30</v>
      </c>
      <c r="Z30" s="5" t="s">
        <v>125</v>
      </c>
      <c r="AA30" s="6" t="s">
        <v>126</v>
      </c>
      <c r="AB30" s="7">
        <f>Q30/100</f>
        <v>2.93396E-2</v>
      </c>
      <c r="AD30" s="8"/>
      <c r="AF30" s="8"/>
      <c r="AG30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Manjunath HL</dc:creator>
  <cp:lastModifiedBy>Manjunath HL</cp:lastModifiedBy>
  <dcterms:created xsi:type="dcterms:W3CDTF">2019-01-08T05:01:28Z</dcterms:created>
  <dcterms:modified xsi:type="dcterms:W3CDTF">2019-01-14T13:52:57Z</dcterms:modified>
</cp:coreProperties>
</file>