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4" i="1" l="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<sst xmlns="http://schemas.openxmlformats.org/spreadsheetml/2006/main" count="415" uniqueCount="145">
  <si>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</si>
  <si>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</si>
  <si>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</si>
  <si>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</si>
  <si>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</si>
  <si>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</si>
  <si>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</si>
  <si>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</si>
  <si>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</si>
  <si>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</si>
  <si>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</si>
  <si>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</si>
  <si>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</si>
  <si>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</si>
  <si>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</si>
  <si>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</si>
  <si>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</si>
  <si>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</si>
  <si>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</si>
  <si>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</si>
  <si>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</si>
  <si>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</si>
  <si>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</si>
  <si>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</si>
  <si>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</si>
  <si>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</si>
  <si>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</si>
  <si>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</si>
  <si>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</si>
  <si>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</si>
  <si>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</si>
  <si>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</si>
  <si>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</si>
  <si>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</si>
  <si>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</si>
  <si>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</si>
  <si>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June</t>
  </si>
  <si>
    <t>May</t>
  </si>
  <si>
    <t>September</t>
  </si>
  <si>
    <t>P3110</t>
  </si>
  <si>
    <t>14th Finance Commission Grant Works</t>
  </si>
  <si>
    <t>December</t>
  </si>
  <si>
    <t>Nagarothana Works</t>
  </si>
  <si>
    <t>P3106</t>
  </si>
  <si>
    <t>October</t>
  </si>
  <si>
    <t>Special Development works in 7 CMC and 1 TMC area in BBMP</t>
  </si>
  <si>
    <t>P3089</t>
  </si>
  <si>
    <t>State Finance Commission Untied Grant Works</t>
  </si>
  <si>
    <t>P3111</t>
  </si>
  <si>
    <t>April</t>
  </si>
  <si>
    <t>18per - Works (Bhagyajyothi, Sooru / Neeru Yojane and General) (54 Lakhs / New Wards)</t>
  </si>
  <si>
    <t>P1878</t>
  </si>
  <si>
    <t>KRIDL</t>
  </si>
  <si>
    <t>Works sanctioned by Hon Mayor</t>
  </si>
  <si>
    <t>P0190</t>
  </si>
  <si>
    <t>Reserve fund for TandF Committee</t>
  </si>
  <si>
    <t>P2415</t>
  </si>
  <si>
    <t>P2178</t>
  </si>
  <si>
    <t>Works sanctioned by Dy. Mayor</t>
  </si>
  <si>
    <t>ddo365</t>
  </si>
  <si>
    <t xml:space="preserve"> Executive Engineer Electrical Mahadevapura Zone</t>
  </si>
  <si>
    <t>Sri Thimmegowda Rayegowda Patanahalli</t>
  </si>
  <si>
    <t>ddo362</t>
  </si>
  <si>
    <t xml:space="preserve"> Assistant Executive Engineer K R Pura Mahadevapura Zone</t>
  </si>
  <si>
    <t>M Venkatachalapathi</t>
  </si>
  <si>
    <t>Project management consultancy services including construction supervision and quality control for the works which are carried by the division (GOK grant and Mayor Grant)</t>
  </si>
  <si>
    <t>Alcon Consulting Engineers (India) Pvt. Ltd.</t>
  </si>
  <si>
    <t>Basavanapura</t>
  </si>
  <si>
    <t>053-16-000044</t>
  </si>
  <si>
    <t>Construction of school building for HPS in Seegehalli of Basavanapura ward no.53</t>
  </si>
  <si>
    <t>053-16-000045</t>
  </si>
  <si>
    <t>053-17-000036</t>
  </si>
  <si>
    <t xml:space="preserve">Construction and Improvement road and drains at NRI Layout in Basavanapura ward No.53 </t>
  </si>
  <si>
    <t>053-17-000037</t>
  </si>
  <si>
    <t xml:space="preserve">Construction and Improvement road and drains at Gayathri layout, 1st and 2nd stage in Basavanapura ward No.53 </t>
  </si>
  <si>
    <t>053-18-000028</t>
  </si>
  <si>
    <t>Improvements to roads and drains in Priyankanagara main road in Basavanapura Ward No 53</t>
  </si>
  <si>
    <t>Santhosh D.M.</t>
  </si>
  <si>
    <t>053-18-000029</t>
  </si>
  <si>
    <t>Improvements to CC roads and RCC drains in Swathantranagara near Temple in Basavanapura Ward No 53</t>
  </si>
  <si>
    <t>Sri K.C. Veeranna</t>
  </si>
  <si>
    <t>053-18-000030</t>
  </si>
  <si>
    <t>Improvements to roads and drains in Doddabasavanapura near lake in Basavanapura Ward No 53</t>
  </si>
  <si>
    <t>053-18-000031</t>
  </si>
  <si>
    <t>Improvements to roads and drains in Swathantranagara Balakrishna house in Basavanapura Ward No 53</t>
  </si>
  <si>
    <t>053-18-000001</t>
  </si>
  <si>
    <t>Improvements to the Roads and Drains in Parvathi Nagara in Basavanapura ward no-53..</t>
  </si>
  <si>
    <t>053-16-000006</t>
  </si>
  <si>
    <t>Construction of road and drain in cross roads in RR Layout in Basavanapura ward No 53</t>
  </si>
  <si>
    <t>Rangaswamy V H</t>
  </si>
  <si>
    <t>053-17-000018</t>
  </si>
  <si>
    <t xml:space="preserve">Construction of School Building for HPS in Chikkadevasandra of basavanapura ward no.53 </t>
  </si>
  <si>
    <t xml:space="preserve">Sri M Venkatachalapathi </t>
  </si>
  <si>
    <t>053-16-000023</t>
  </si>
  <si>
    <t>053-16-000022</t>
  </si>
  <si>
    <t>Sri. V.H Rangaswamy.</t>
  </si>
  <si>
    <t>053-17-000047</t>
  </si>
  <si>
    <t>Repairs to school Building in Rajeevanagar in Basavanpura ward no 53</t>
  </si>
  <si>
    <t>Sri. Gopala Gowda V</t>
  </si>
  <si>
    <t>053-15-000009</t>
  </si>
  <si>
    <t xml:space="preserve">Improvements to road and drain Chikkabasavanapura in Basavanapura ward No 53 </t>
  </si>
  <si>
    <t>053-16-000019</t>
  </si>
  <si>
    <t>Improvements to Priyanka nagara main road inBasavanapura ward no.53</t>
  </si>
  <si>
    <t>053-16-000003</t>
  </si>
  <si>
    <t>Ward Maintenance works in Basavanapura ward No53</t>
  </si>
  <si>
    <t>Venugopal B C</t>
  </si>
  <si>
    <t>053-14-000040</t>
  </si>
  <si>
    <t>Providing Electrification to Near Devasandra Lake in Basavanapura ward no 53</t>
  </si>
  <si>
    <t>053-16-000001</t>
  </si>
  <si>
    <t>Operation and maintanance of street light fittings in ward no 53 Basavanapura Mahadevapura Zone M11</t>
  </si>
  <si>
    <t>M/S KARTHIK ELECTRICALS C KANTHARAJU</t>
  </si>
  <si>
    <t>053-16-000007</t>
  </si>
  <si>
    <t>Construction of cross road and drain in Medahalli Old Village in Basavanapura ward No53</t>
  </si>
  <si>
    <t>Sri Rangaswamy V.H</t>
  </si>
  <si>
    <t>053-17-000044</t>
  </si>
  <si>
    <t>Improvement to Muslim burrial ground in Medahalli  in Basavanapura  ward no 53</t>
  </si>
  <si>
    <t>Sri D K Harish (Pro: Sri Sai Constructions)</t>
  </si>
  <si>
    <t>053-17-000070</t>
  </si>
  <si>
    <t>Sinking of New Borewells errection of motor pump sets and electrification to newly drilled borewells and providing water supply pipeline additional GI pipes and motor pump set to Exisiting Borewells and New Borewells at Seegehalli, ( No Suggestions) nagara (No Suggestions), Kanakappa Layout, Medhalli and surrounding areas in Horamavu W N  53</t>
  </si>
  <si>
    <t>Sri. Nagasandra Ramarao Sathish</t>
  </si>
  <si>
    <t>053-16-000048</t>
  </si>
  <si>
    <t>Asphalting of roads in Sailayout and B.E.M.L. layout in Medahalli of Basavanapura ward.53</t>
  </si>
  <si>
    <t>053-16-000049</t>
  </si>
  <si>
    <t>Asphalting of balance roads in Gayathri layout in Basavanapura ward.53</t>
  </si>
  <si>
    <t>053-17-000042</t>
  </si>
  <si>
    <t>Repairs to Cuverts and drain in Basavanapura  ward no 53 area</t>
  </si>
  <si>
    <t>Sri C Bhaskar</t>
  </si>
  <si>
    <t>Improvements to Priyanka nagara main road inBasavanapura ward  no.53</t>
  </si>
  <si>
    <t>053-17-000048</t>
  </si>
  <si>
    <t>Providing water supply facilities in Basavanpura  ward no 53 area</t>
  </si>
  <si>
    <t>Nagasandra Shamanna Ramarao</t>
  </si>
  <si>
    <t>053-16-000018</t>
  </si>
  <si>
    <t>Asphalting of roads in Chaluvaraju layout of Basavanapura ward no.53</t>
  </si>
  <si>
    <t>053-16-000024</t>
  </si>
  <si>
    <t>053-16-000037</t>
  </si>
  <si>
    <t>053-16-000038</t>
  </si>
  <si>
    <t>M Venkata Chalapathi</t>
  </si>
  <si>
    <t>053-18-000052</t>
  </si>
  <si>
    <t>Providing chainlink fencing to Indira Canteen surrounding areas in ward no.53 Basavanapura</t>
  </si>
  <si>
    <t xml:space="preserve">KRIDL </t>
  </si>
  <si>
    <t>053-16-000051</t>
  </si>
  <si>
    <t>Construction of Concrete roads and drains in Jyothi nagara of Basavanapura ward.53</t>
  </si>
  <si>
    <t>053-17-000031</t>
  </si>
  <si>
    <t>Providing Additional Streetlights to street lighting system in Basavanapura ward no 53</t>
  </si>
  <si>
    <t>Karthik Electricals (Prop. Sri. C.Kantharaju)</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</si>
</sst>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tabSelected="1" workbookViewId="0">
      <selection activeCell="A2" sqref="A2:XFD44"/>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58</v>
      </c>
      <c r="B2" s="13" t="s">
        <v>49</v>
      </c>
      <c r="C2" s="13">
        <v>43194</v>
      </c>
      <c r="D2" s="5">
        <v>53</v>
      </c>
      <c r="E2" s="6" t="s">
        <v>67</v>
      </c>
      <c r="F2" s="5" t="s">
        <v>68</v>
      </c>
      <c r="G2" s="6" t="s">
        <v>69</v>
      </c>
      <c r="H2" s="5" t="str">
        <f>"0067"</f>
        <v>0067</v>
      </c>
      <c r="I2" s="4">
        <v>2</v>
      </c>
      <c r="J2" s="5" t="str">
        <f>"000102"</f>
        <v>000102</v>
      </c>
      <c r="K2" s="4">
        <v>43111</v>
      </c>
      <c r="L2" s="5" t="str">
        <f>"000165"</f>
        <v>000165</v>
      </c>
      <c r="M2" s="4">
        <v>43111</v>
      </c>
      <c r="N2" s="5">
        <v>16</v>
      </c>
      <c r="O2" s="5" t="str">
        <f>"009144"</f>
        <v>009144</v>
      </c>
      <c r="P2" s="4">
        <v>43124</v>
      </c>
      <c r="Q2" s="7">
        <v>0.26395999999999997</v>
      </c>
      <c r="R2" s="7">
        <v>2.64E-2</v>
      </c>
      <c r="S2" s="7">
        <v>0.23755999999999999</v>
      </c>
      <c r="T2" s="5">
        <v>1</v>
      </c>
      <c r="U2" s="4">
        <v>43194</v>
      </c>
      <c r="V2" s="5">
        <v>9844004676</v>
      </c>
      <c r="W2" s="6" t="s">
        <v>66</v>
      </c>
      <c r="X2" s="5" t="s">
        <v>46</v>
      </c>
      <c r="Y2" s="6" t="s">
        <v>45</v>
      </c>
      <c r="Z2" s="5" t="s">
        <v>62</v>
      </c>
      <c r="AA2" s="6" t="s">
        <v>63</v>
      </c>
      <c r="AB2" s="7">
        <v>2.6395999999999998E-3</v>
      </c>
      <c r="AD2" s="8"/>
      <c r="AF2" s="8"/>
      <c r="AG2" s="8"/>
    </row>
    <row r="3" spans="1:33" x14ac:dyDescent="0.2">
      <c r="A3" s="12">
        <v>59</v>
      </c>
      <c r="B3" s="13" t="s">
        <v>49</v>
      </c>
      <c r="C3" s="13">
        <v>43194</v>
      </c>
      <c r="D3" s="5">
        <v>53</v>
      </c>
      <c r="E3" s="6" t="s">
        <v>67</v>
      </c>
      <c r="F3" s="5" t="s">
        <v>70</v>
      </c>
      <c r="G3" s="6" t="s">
        <v>65</v>
      </c>
      <c r="H3" s="5" t="str">
        <f>"046"</f>
        <v>046</v>
      </c>
      <c r="I3" s="4">
        <v>76</v>
      </c>
      <c r="J3" s="5" t="str">
        <f>"0084"</f>
        <v>0084</v>
      </c>
      <c r="K3" s="4">
        <v>9</v>
      </c>
      <c r="L3" s="5" t="str">
        <f>"203"</f>
        <v>203</v>
      </c>
      <c r="M3" s="4">
        <v>9</v>
      </c>
      <c r="N3" s="5">
        <v>16</v>
      </c>
      <c r="O3" s="5" t="str">
        <f>"007441"</f>
        <v>007441</v>
      </c>
      <c r="P3" s="4">
        <v>43045</v>
      </c>
      <c r="Q3" s="7">
        <v>1.051E-2</v>
      </c>
      <c r="R3" s="7">
        <v>1.0499999999999999E-3</v>
      </c>
      <c r="S3" s="7">
        <v>9.4599999999999997E-3</v>
      </c>
      <c r="T3" s="5">
        <v>1</v>
      </c>
      <c r="U3" s="4">
        <v>43194</v>
      </c>
      <c r="V3" s="5">
        <v>9844004676</v>
      </c>
      <c r="W3" s="6" t="s">
        <v>66</v>
      </c>
      <c r="X3" s="5" t="s">
        <v>46</v>
      </c>
      <c r="Y3" s="6" t="s">
        <v>45</v>
      </c>
      <c r="Z3" s="5" t="s">
        <v>62</v>
      </c>
      <c r="AA3" s="6" t="s">
        <v>63</v>
      </c>
      <c r="AB3" s="7">
        <v>1.0510000000000001E-4</v>
      </c>
      <c r="AD3" s="8"/>
      <c r="AF3" s="8"/>
      <c r="AG3" s="8"/>
    </row>
    <row r="4" spans="1:33" x14ac:dyDescent="0.2">
      <c r="A4" s="12">
        <v>246</v>
      </c>
      <c r="B4" s="13" t="s">
        <v>49</v>
      </c>
      <c r="C4" s="13">
        <v>43196</v>
      </c>
      <c r="D4" s="5">
        <v>53</v>
      </c>
      <c r="E4" s="6" t="s">
        <v>67</v>
      </c>
      <c r="F4" s="5" t="s">
        <v>71</v>
      </c>
      <c r="G4" s="6" t="s">
        <v>72</v>
      </c>
      <c r="H4" s="5" t="str">
        <f>"000121"</f>
        <v>000121</v>
      </c>
      <c r="I4" s="4">
        <v>43001</v>
      </c>
      <c r="J4" s="5" t="str">
        <f>"000126"</f>
        <v>000126</v>
      </c>
      <c r="K4" s="4">
        <v>43179</v>
      </c>
      <c r="L4" s="5" t="str">
        <f>"000241"</f>
        <v>000241</v>
      </c>
      <c r="M4" s="4">
        <v>43179</v>
      </c>
      <c r="N4" s="5">
        <v>17</v>
      </c>
      <c r="O4" s="5" t="str">
        <f>"000313"</f>
        <v>000313</v>
      </c>
      <c r="P4" s="4">
        <v>43196</v>
      </c>
      <c r="Q4" s="7">
        <v>72.718069999999997</v>
      </c>
      <c r="R4" s="7">
        <v>3.1329099999999999</v>
      </c>
      <c r="S4" s="7">
        <v>69.585160000000002</v>
      </c>
      <c r="T4" s="5">
        <v>7</v>
      </c>
      <c r="U4" s="4">
        <v>43196</v>
      </c>
      <c r="V4" s="5">
        <v>9880133688</v>
      </c>
      <c r="W4" s="6" t="s">
        <v>61</v>
      </c>
      <c r="X4" s="5" t="s">
        <v>28</v>
      </c>
      <c r="Y4" s="6" t="s">
        <v>29</v>
      </c>
      <c r="Z4" s="5" t="s">
        <v>62</v>
      </c>
      <c r="AA4" s="6" t="s">
        <v>63</v>
      </c>
      <c r="AB4" s="7">
        <v>0.72718070000000001</v>
      </c>
      <c r="AD4" s="8"/>
      <c r="AF4" s="8"/>
      <c r="AG4" s="8"/>
    </row>
    <row r="5" spans="1:33" x14ac:dyDescent="0.2">
      <c r="A5" s="12">
        <v>247</v>
      </c>
      <c r="B5" s="13" t="s">
        <v>49</v>
      </c>
      <c r="C5" s="13">
        <v>43196</v>
      </c>
      <c r="D5" s="5">
        <v>53</v>
      </c>
      <c r="E5" s="6" t="s">
        <v>67</v>
      </c>
      <c r="F5" s="5" t="s">
        <v>73</v>
      </c>
      <c r="G5" s="6" t="s">
        <v>74</v>
      </c>
      <c r="H5" s="5" t="str">
        <f>"000208"</f>
        <v>000208</v>
      </c>
      <c r="I5" s="4">
        <v>43179</v>
      </c>
      <c r="J5" s="5" t="str">
        <f>"000127"</f>
        <v>000127</v>
      </c>
      <c r="K5" s="4">
        <v>43179</v>
      </c>
      <c r="L5" s="5" t="str">
        <f>"000249"</f>
        <v>000249</v>
      </c>
      <c r="M5" s="4">
        <v>43179</v>
      </c>
      <c r="N5" s="5">
        <v>17</v>
      </c>
      <c r="O5" s="5" t="str">
        <f>"000314"</f>
        <v>000314</v>
      </c>
      <c r="P5" s="4">
        <v>43196</v>
      </c>
      <c r="Q5" s="7">
        <v>46.569029999999998</v>
      </c>
      <c r="R5" s="7">
        <v>2.4523899999999998</v>
      </c>
      <c r="S5" s="7">
        <v>44.116639999999997</v>
      </c>
      <c r="T5" s="5">
        <v>7</v>
      </c>
      <c r="U5" s="4">
        <v>43196</v>
      </c>
      <c r="V5" s="5">
        <v>0</v>
      </c>
      <c r="W5" s="6" t="s">
        <v>61</v>
      </c>
      <c r="X5" s="5" t="s">
        <v>28</v>
      </c>
      <c r="Y5" s="6" t="s">
        <v>29</v>
      </c>
      <c r="Z5" s="5" t="s">
        <v>62</v>
      </c>
      <c r="AA5" s="6" t="s">
        <v>63</v>
      </c>
      <c r="AB5" s="7">
        <v>0.4656903</v>
      </c>
      <c r="AD5" s="8"/>
      <c r="AF5" s="8"/>
      <c r="AG5" s="8"/>
    </row>
    <row r="6" spans="1:33" x14ac:dyDescent="0.2">
      <c r="A6" s="12">
        <v>360</v>
      </c>
      <c r="B6" s="13" t="s">
        <v>49</v>
      </c>
      <c r="C6" s="13">
        <v>43200</v>
      </c>
      <c r="D6" s="5">
        <v>53</v>
      </c>
      <c r="E6" s="6" t="s">
        <v>67</v>
      </c>
      <c r="F6" s="5" t="s">
        <v>75</v>
      </c>
      <c r="G6" s="6" t="s">
        <v>76</v>
      </c>
      <c r="H6" s="5" t="str">
        <f>"000188"</f>
        <v>000188</v>
      </c>
      <c r="I6" s="4">
        <v>43172</v>
      </c>
      <c r="J6" s="5" t="str">
        <f>"000119"</f>
        <v>000119</v>
      </c>
      <c r="K6" s="4">
        <v>43172</v>
      </c>
      <c r="L6" s="5" t="str">
        <f>"000221"</f>
        <v>000221</v>
      </c>
      <c r="M6" s="4">
        <v>43172</v>
      </c>
      <c r="N6" s="5">
        <v>18</v>
      </c>
      <c r="O6" s="5" t="str">
        <f>"000285"</f>
        <v>000285</v>
      </c>
      <c r="P6" s="4">
        <v>43195</v>
      </c>
      <c r="Q6" s="7">
        <v>51.65822</v>
      </c>
      <c r="R6" s="7">
        <v>6.1678800000000003</v>
      </c>
      <c r="S6" s="7">
        <v>45.490340000000003</v>
      </c>
      <c r="T6" s="5">
        <v>12</v>
      </c>
      <c r="U6" s="4">
        <v>43200</v>
      </c>
      <c r="V6" s="5">
        <v>9449970566</v>
      </c>
      <c r="W6" s="6" t="s">
        <v>77</v>
      </c>
      <c r="X6" s="5" t="s">
        <v>51</v>
      </c>
      <c r="Y6" s="6" t="s">
        <v>50</v>
      </c>
      <c r="Z6" s="5" t="s">
        <v>62</v>
      </c>
      <c r="AA6" s="6" t="s">
        <v>63</v>
      </c>
      <c r="AB6" s="7">
        <v>0.51658219999999999</v>
      </c>
      <c r="AD6" s="8"/>
      <c r="AF6" s="8"/>
      <c r="AG6" s="8"/>
    </row>
    <row r="7" spans="1:33" x14ac:dyDescent="0.2">
      <c r="A7" s="12">
        <v>361</v>
      </c>
      <c r="B7" s="13" t="s">
        <v>49</v>
      </c>
      <c r="C7" s="13">
        <v>43200</v>
      </c>
      <c r="D7" s="5">
        <v>53</v>
      </c>
      <c r="E7" s="6" t="s">
        <v>67</v>
      </c>
      <c r="F7" s="5" t="s">
        <v>78</v>
      </c>
      <c r="G7" s="6" t="s">
        <v>79</v>
      </c>
      <c r="H7" s="5" t="str">
        <f>"000217"</f>
        <v>000217</v>
      </c>
      <c r="I7" s="4">
        <v>43181</v>
      </c>
      <c r="J7" s="5" t="str">
        <f>"000128"</f>
        <v>000128</v>
      </c>
      <c r="K7" s="4">
        <v>43181</v>
      </c>
      <c r="L7" s="5" t="str">
        <f>"000257"</f>
        <v>000257</v>
      </c>
      <c r="M7" s="4">
        <v>43181</v>
      </c>
      <c r="N7" s="5">
        <v>18</v>
      </c>
      <c r="O7" s="5" t="str">
        <f>"000290"</f>
        <v>000290</v>
      </c>
      <c r="P7" s="4">
        <v>43195</v>
      </c>
      <c r="Q7" s="7">
        <v>51.948349999999998</v>
      </c>
      <c r="R7" s="7">
        <v>6.7638699999999998</v>
      </c>
      <c r="S7" s="7">
        <v>45.184480000000001</v>
      </c>
      <c r="T7" s="5">
        <v>12</v>
      </c>
      <c r="U7" s="4">
        <v>43200</v>
      </c>
      <c r="V7" s="5">
        <v>9980865302</v>
      </c>
      <c r="W7" s="6" t="s">
        <v>80</v>
      </c>
      <c r="X7" s="5" t="s">
        <v>51</v>
      </c>
      <c r="Y7" s="6" t="s">
        <v>50</v>
      </c>
      <c r="Z7" s="5" t="s">
        <v>62</v>
      </c>
      <c r="AA7" s="6" t="s">
        <v>63</v>
      </c>
      <c r="AB7" s="7">
        <v>0.51948349999999999</v>
      </c>
      <c r="AD7" s="8"/>
      <c r="AF7" s="8"/>
      <c r="AG7" s="8"/>
    </row>
    <row r="8" spans="1:33" x14ac:dyDescent="0.2">
      <c r="A8" s="12">
        <v>362</v>
      </c>
      <c r="B8" s="13" t="s">
        <v>49</v>
      </c>
      <c r="C8" s="13">
        <v>43200</v>
      </c>
      <c r="D8" s="5">
        <v>53</v>
      </c>
      <c r="E8" s="6" t="s">
        <v>67</v>
      </c>
      <c r="F8" s="5" t="s">
        <v>81</v>
      </c>
      <c r="G8" s="6" t="s">
        <v>82</v>
      </c>
      <c r="H8" s="5" t="str">
        <f>"000216"</f>
        <v>000216</v>
      </c>
      <c r="I8" s="4">
        <v>43181</v>
      </c>
      <c r="J8" s="5" t="str">
        <f>"000129"</f>
        <v>000129</v>
      </c>
      <c r="K8" s="4">
        <v>43181</v>
      </c>
      <c r="L8" s="5" t="str">
        <f>"000258"</f>
        <v>000258</v>
      </c>
      <c r="M8" s="4">
        <v>43181</v>
      </c>
      <c r="N8" s="5">
        <v>18</v>
      </c>
      <c r="O8" s="5" t="str">
        <f>"000291"</f>
        <v>000291</v>
      </c>
      <c r="P8" s="4">
        <v>43195</v>
      </c>
      <c r="Q8" s="7">
        <v>51.94509</v>
      </c>
      <c r="R8" s="7">
        <v>6.5247700000000002</v>
      </c>
      <c r="S8" s="7">
        <v>45.420319999999997</v>
      </c>
      <c r="T8" s="5">
        <v>12</v>
      </c>
      <c r="U8" s="4">
        <v>43200</v>
      </c>
      <c r="V8" s="5">
        <v>9980865302</v>
      </c>
      <c r="W8" s="6" t="s">
        <v>80</v>
      </c>
      <c r="X8" s="5" t="s">
        <v>51</v>
      </c>
      <c r="Y8" s="6" t="s">
        <v>50</v>
      </c>
      <c r="Z8" s="5" t="s">
        <v>62</v>
      </c>
      <c r="AA8" s="6" t="s">
        <v>63</v>
      </c>
      <c r="AB8" s="7">
        <v>0.51945090000000005</v>
      </c>
      <c r="AD8" s="8"/>
      <c r="AF8" s="8"/>
      <c r="AG8" s="8"/>
    </row>
    <row r="9" spans="1:33" x14ac:dyDescent="0.2">
      <c r="A9" s="12">
        <v>363</v>
      </c>
      <c r="B9" s="13" t="s">
        <v>49</v>
      </c>
      <c r="C9" s="13">
        <v>43200</v>
      </c>
      <c r="D9" s="5">
        <v>53</v>
      </c>
      <c r="E9" s="6" t="s">
        <v>67</v>
      </c>
      <c r="F9" s="5" t="s">
        <v>83</v>
      </c>
      <c r="G9" s="6" t="s">
        <v>84</v>
      </c>
      <c r="H9" s="5" t="str">
        <f>"000218"</f>
        <v>000218</v>
      </c>
      <c r="I9" s="4">
        <v>43181</v>
      </c>
      <c r="J9" s="5" t="str">
        <f>"000130"</f>
        <v>000130</v>
      </c>
      <c r="K9" s="4">
        <v>43181</v>
      </c>
      <c r="L9" s="5" t="str">
        <f>"000259"</f>
        <v>000259</v>
      </c>
      <c r="M9" s="4">
        <v>43181</v>
      </c>
      <c r="N9" s="5">
        <v>18</v>
      </c>
      <c r="O9" s="5" t="str">
        <f>"000292"</f>
        <v>000292</v>
      </c>
      <c r="P9" s="4">
        <v>43195</v>
      </c>
      <c r="Q9" s="7">
        <v>51.881540000000001</v>
      </c>
      <c r="R9" s="7">
        <v>6.5768800000000001</v>
      </c>
      <c r="S9" s="7">
        <v>45.304659999999998</v>
      </c>
      <c r="T9" s="5">
        <v>12</v>
      </c>
      <c r="U9" s="4">
        <v>43200</v>
      </c>
      <c r="V9" s="5">
        <v>9980865302</v>
      </c>
      <c r="W9" s="6" t="s">
        <v>80</v>
      </c>
      <c r="X9" s="5" t="s">
        <v>51</v>
      </c>
      <c r="Y9" s="6" t="s">
        <v>50</v>
      </c>
      <c r="Z9" s="5" t="s">
        <v>62</v>
      </c>
      <c r="AA9" s="6" t="s">
        <v>63</v>
      </c>
      <c r="AB9" s="7">
        <v>0.51881540000000004</v>
      </c>
      <c r="AD9" s="8"/>
      <c r="AF9" s="8"/>
      <c r="AG9" s="8"/>
    </row>
    <row r="10" spans="1:33" x14ac:dyDescent="0.2">
      <c r="A10" s="12">
        <v>518</v>
      </c>
      <c r="B10" s="13" t="s">
        <v>49</v>
      </c>
      <c r="C10" s="13">
        <v>43203</v>
      </c>
      <c r="D10" s="5">
        <v>53</v>
      </c>
      <c r="E10" s="6" t="s">
        <v>67</v>
      </c>
      <c r="F10" s="5" t="s">
        <v>85</v>
      </c>
      <c r="G10" s="6" t="s">
        <v>86</v>
      </c>
      <c r="H10" s="5" t="str">
        <f>"000017"</f>
        <v>000017</v>
      </c>
      <c r="I10" s="4">
        <v>43195</v>
      </c>
      <c r="J10" s="5" t="str">
        <f>"000003"</f>
        <v>000003</v>
      </c>
      <c r="K10" s="4">
        <v>43195</v>
      </c>
      <c r="L10" s="5" t="str">
        <f>"000021"</f>
        <v>000021</v>
      </c>
      <c r="M10" s="4">
        <v>43195</v>
      </c>
      <c r="N10" s="5">
        <v>18</v>
      </c>
      <c r="O10" s="5" t="str">
        <f>"000506"</f>
        <v>000506</v>
      </c>
      <c r="P10" s="4">
        <v>43202</v>
      </c>
      <c r="Q10" s="7">
        <v>52.50938</v>
      </c>
      <c r="R10" s="7">
        <v>2.05762</v>
      </c>
      <c r="S10" s="7">
        <v>50.45176</v>
      </c>
      <c r="T10" s="5">
        <v>16</v>
      </c>
      <c r="U10" s="4">
        <v>43203</v>
      </c>
      <c r="V10" s="5">
        <v>9611508999</v>
      </c>
      <c r="W10" s="6" t="s">
        <v>64</v>
      </c>
      <c r="X10" s="5" t="s">
        <v>48</v>
      </c>
      <c r="Y10" s="6" t="s">
        <v>47</v>
      </c>
      <c r="Z10" s="5" t="s">
        <v>62</v>
      </c>
      <c r="AA10" s="6" t="s">
        <v>63</v>
      </c>
      <c r="AB10" s="7">
        <v>0.52509380000000005</v>
      </c>
      <c r="AD10" s="8"/>
      <c r="AF10" s="8"/>
      <c r="AG10" s="8"/>
    </row>
    <row r="11" spans="1:33" x14ac:dyDescent="0.2">
      <c r="A11" s="12">
        <v>1178</v>
      </c>
      <c r="B11" s="13" t="s">
        <v>37</v>
      </c>
      <c r="C11" s="13">
        <v>43238</v>
      </c>
      <c r="D11" s="5">
        <v>53</v>
      </c>
      <c r="E11" s="6" t="s">
        <v>67</v>
      </c>
      <c r="F11" s="5" t="s">
        <v>87</v>
      </c>
      <c r="G11" s="6" t="s">
        <v>88</v>
      </c>
      <c r="H11" s="5" t="str">
        <f>"000010"</f>
        <v>000010</v>
      </c>
      <c r="I11" s="4">
        <v>42494</v>
      </c>
      <c r="J11" s="5" t="str">
        <f>"000015"</f>
        <v>000015</v>
      </c>
      <c r="K11" s="4">
        <v>42613</v>
      </c>
      <c r="L11" s="5" t="str">
        <f>"000126"</f>
        <v>000126</v>
      </c>
      <c r="M11" s="4">
        <v>42613</v>
      </c>
      <c r="N11" s="5">
        <v>16</v>
      </c>
      <c r="O11" s="5" t="str">
        <f>"001463"</f>
        <v>001463</v>
      </c>
      <c r="P11" s="4">
        <v>43236</v>
      </c>
      <c r="Q11" s="7">
        <v>24.471039999999999</v>
      </c>
      <c r="R11" s="7">
        <v>3.59673</v>
      </c>
      <c r="S11" s="7">
        <v>20.874310000000001</v>
      </c>
      <c r="T11" s="5">
        <v>52</v>
      </c>
      <c r="U11" s="4">
        <v>43238</v>
      </c>
      <c r="V11" s="5">
        <v>9481420706</v>
      </c>
      <c r="W11" s="6" t="s">
        <v>89</v>
      </c>
      <c r="X11" s="5" t="s">
        <v>31</v>
      </c>
      <c r="Y11" s="6" t="s">
        <v>32</v>
      </c>
      <c r="Z11" s="5" t="s">
        <v>62</v>
      </c>
      <c r="AA11" s="6" t="s">
        <v>63</v>
      </c>
      <c r="AB11" s="7">
        <v>0.24471039999999999</v>
      </c>
      <c r="AD11" s="8"/>
      <c r="AF11" s="8"/>
      <c r="AG11" s="8"/>
    </row>
    <row r="12" spans="1:33" x14ac:dyDescent="0.2">
      <c r="A12" s="12">
        <v>1777</v>
      </c>
      <c r="B12" s="13" t="s">
        <v>36</v>
      </c>
      <c r="C12" s="13">
        <v>43257</v>
      </c>
      <c r="D12" s="5">
        <v>53</v>
      </c>
      <c r="E12" s="6" t="s">
        <v>67</v>
      </c>
      <c r="F12" s="5" t="s">
        <v>90</v>
      </c>
      <c r="G12" s="6" t="s">
        <v>91</v>
      </c>
      <c r="H12" s="5" t="str">
        <f>"0031"</f>
        <v>0031</v>
      </c>
      <c r="I12" s="4">
        <v>2</v>
      </c>
      <c r="J12" s="5" t="str">
        <f>"000010"</f>
        <v>000010</v>
      </c>
      <c r="K12" s="4">
        <v>43241</v>
      </c>
      <c r="L12" s="5" t="str">
        <f>"000048"</f>
        <v>000048</v>
      </c>
      <c r="M12" s="4">
        <v>43241</v>
      </c>
      <c r="N12" s="5">
        <v>17</v>
      </c>
      <c r="O12" s="5" t="str">
        <f>"001997"</f>
        <v>001997</v>
      </c>
      <c r="P12" s="4">
        <v>43246</v>
      </c>
      <c r="Q12" s="7">
        <v>32.422649999999997</v>
      </c>
      <c r="R12" s="7">
        <v>1.05175</v>
      </c>
      <c r="S12" s="7">
        <v>31.370899999999999</v>
      </c>
      <c r="T12" s="5">
        <v>70</v>
      </c>
      <c r="U12" s="4">
        <v>43257</v>
      </c>
      <c r="V12" s="5">
        <v>7348901499</v>
      </c>
      <c r="W12" s="6" t="s">
        <v>92</v>
      </c>
      <c r="X12" s="5" t="s">
        <v>28</v>
      </c>
      <c r="Y12" s="6" t="s">
        <v>29</v>
      </c>
      <c r="Z12" s="5" t="s">
        <v>62</v>
      </c>
      <c r="AA12" s="6" t="s">
        <v>63</v>
      </c>
      <c r="AB12" s="7">
        <v>0.32422649999999997</v>
      </c>
      <c r="AD12" s="8"/>
      <c r="AF12" s="8"/>
      <c r="AG12" s="8"/>
    </row>
    <row r="13" spans="1:33" x14ac:dyDescent="0.2">
      <c r="A13" s="12">
        <v>1778</v>
      </c>
      <c r="B13" s="13" t="s">
        <v>36</v>
      </c>
      <c r="C13" s="13">
        <v>43257</v>
      </c>
      <c r="D13" s="5">
        <v>53</v>
      </c>
      <c r="E13" s="6" t="s">
        <v>67</v>
      </c>
      <c r="F13" s="5" t="s">
        <v>90</v>
      </c>
      <c r="G13" s="6" t="s">
        <v>91</v>
      </c>
      <c r="H13" s="5" t="str">
        <f>"0031"</f>
        <v>0031</v>
      </c>
      <c r="I13" s="4">
        <v>2</v>
      </c>
      <c r="J13" s="5" t="str">
        <f>"000010"</f>
        <v>000010</v>
      </c>
      <c r="K13" s="4">
        <v>43241</v>
      </c>
      <c r="L13" s="5" t="str">
        <f>"000048"</f>
        <v>000048</v>
      </c>
      <c r="M13" s="4">
        <v>43241</v>
      </c>
      <c r="N13" s="5">
        <v>17</v>
      </c>
      <c r="O13" s="5" t="str">
        <f>"001997"</f>
        <v>001997</v>
      </c>
      <c r="P13" s="4">
        <v>43246</v>
      </c>
      <c r="Q13" s="7">
        <v>1.94919</v>
      </c>
      <c r="R13" s="7">
        <v>6.7220000000000002E-2</v>
      </c>
      <c r="S13" s="7">
        <v>1.8819699999999999</v>
      </c>
      <c r="T13" s="5">
        <v>70</v>
      </c>
      <c r="U13" s="4">
        <v>43257</v>
      </c>
      <c r="V13" s="5">
        <v>7348901499</v>
      </c>
      <c r="W13" s="6" t="s">
        <v>92</v>
      </c>
      <c r="X13" s="5" t="s">
        <v>28</v>
      </c>
      <c r="Y13" s="6" t="s">
        <v>29</v>
      </c>
      <c r="Z13" s="5" t="s">
        <v>62</v>
      </c>
      <c r="AA13" s="6" t="s">
        <v>63</v>
      </c>
      <c r="AB13" s="7">
        <v>1.94919E-2</v>
      </c>
      <c r="AD13" s="8"/>
      <c r="AF13" s="8"/>
      <c r="AG13" s="8"/>
    </row>
    <row r="14" spans="1:33" x14ac:dyDescent="0.2">
      <c r="A14" s="12">
        <v>2083</v>
      </c>
      <c r="B14" s="13" t="s">
        <v>36</v>
      </c>
      <c r="C14" s="13">
        <v>43264</v>
      </c>
      <c r="D14" s="5">
        <v>53</v>
      </c>
      <c r="E14" s="6" t="s">
        <v>67</v>
      </c>
      <c r="F14" s="5" t="s">
        <v>93</v>
      </c>
      <c r="G14" s="6" t="s">
        <v>65</v>
      </c>
      <c r="H14" s="5" t="str">
        <f>"046"</f>
        <v>046</v>
      </c>
      <c r="I14" s="4">
        <v>71</v>
      </c>
      <c r="J14" s="5" t="str">
        <f>"0084"</f>
        <v>0084</v>
      </c>
      <c r="K14" s="4">
        <v>4</v>
      </c>
      <c r="L14" s="5" t="str">
        <f>"203"</f>
        <v>203</v>
      </c>
      <c r="M14" s="4">
        <v>4</v>
      </c>
      <c r="N14" s="5">
        <v>16</v>
      </c>
      <c r="O14" s="5" t="str">
        <f>"007436"</f>
        <v>007436</v>
      </c>
      <c r="P14" s="4">
        <v>43045</v>
      </c>
      <c r="Q14" s="7">
        <v>11.953049999999999</v>
      </c>
      <c r="R14" s="7">
        <v>0.60826999999999998</v>
      </c>
      <c r="S14" s="7">
        <v>11.34478</v>
      </c>
      <c r="T14" s="5">
        <v>82</v>
      </c>
      <c r="U14" s="4">
        <v>43264</v>
      </c>
      <c r="V14" s="5">
        <v>9611508999</v>
      </c>
      <c r="W14" s="6" t="s">
        <v>64</v>
      </c>
      <c r="X14" s="5" t="s">
        <v>46</v>
      </c>
      <c r="Y14" s="6" t="s">
        <v>45</v>
      </c>
      <c r="Z14" s="5" t="s">
        <v>62</v>
      </c>
      <c r="AA14" s="6" t="s">
        <v>63</v>
      </c>
      <c r="AB14" s="7">
        <v>0.1195305</v>
      </c>
      <c r="AD14" s="8"/>
      <c r="AF14" s="8"/>
      <c r="AG14" s="8"/>
    </row>
    <row r="15" spans="1:33" x14ac:dyDescent="0.2">
      <c r="A15" s="12">
        <v>2084</v>
      </c>
      <c r="B15" s="13" t="s">
        <v>36</v>
      </c>
      <c r="C15" s="13">
        <v>43264</v>
      </c>
      <c r="D15" s="5">
        <v>53</v>
      </c>
      <c r="E15" s="6" t="s">
        <v>67</v>
      </c>
      <c r="F15" s="5" t="s">
        <v>94</v>
      </c>
      <c r="G15" s="6" t="s">
        <v>65</v>
      </c>
      <c r="H15" s="5" t="str">
        <f>"046"</f>
        <v>046</v>
      </c>
      <c r="I15" s="4">
        <v>70</v>
      </c>
      <c r="J15" s="5" t="str">
        <f>"0084"</f>
        <v>0084</v>
      </c>
      <c r="K15" s="4">
        <v>3</v>
      </c>
      <c r="L15" s="5" t="str">
        <f>"203"</f>
        <v>203</v>
      </c>
      <c r="M15" s="4">
        <v>3</v>
      </c>
      <c r="N15" s="5">
        <v>16</v>
      </c>
      <c r="O15" s="5" t="str">
        <f>"007435"</f>
        <v>007435</v>
      </c>
      <c r="P15" s="4">
        <v>43045</v>
      </c>
      <c r="Q15" s="7">
        <v>1.01999</v>
      </c>
      <c r="R15" s="7">
        <v>0.10269</v>
      </c>
      <c r="S15" s="7">
        <v>0.9173</v>
      </c>
      <c r="T15" s="5">
        <v>82</v>
      </c>
      <c r="U15" s="4">
        <v>43264</v>
      </c>
      <c r="V15" s="5">
        <v>9611508999</v>
      </c>
      <c r="W15" s="6" t="s">
        <v>64</v>
      </c>
      <c r="X15" s="5" t="s">
        <v>46</v>
      </c>
      <c r="Y15" s="6" t="s">
        <v>45</v>
      </c>
      <c r="Z15" s="5" t="s">
        <v>62</v>
      </c>
      <c r="AA15" s="6" t="s">
        <v>63</v>
      </c>
      <c r="AB15" s="7">
        <v>1.01999E-2</v>
      </c>
      <c r="AD15" s="8"/>
      <c r="AF15" s="8"/>
      <c r="AG15" s="8"/>
    </row>
    <row r="16" spans="1:33" x14ac:dyDescent="0.2">
      <c r="A16" s="12">
        <v>2085</v>
      </c>
      <c r="B16" s="13" t="s">
        <v>36</v>
      </c>
      <c r="C16" s="13">
        <v>43264</v>
      </c>
      <c r="D16" s="5">
        <v>53</v>
      </c>
      <c r="E16" s="6" t="s">
        <v>67</v>
      </c>
      <c r="F16" s="5" t="s">
        <v>68</v>
      </c>
      <c r="G16" s="6" t="s">
        <v>69</v>
      </c>
      <c r="H16" s="5" t="str">
        <f>"0067"</f>
        <v>0067</v>
      </c>
      <c r="I16" s="4">
        <v>2</v>
      </c>
      <c r="J16" s="5" t="str">
        <f>"000102"</f>
        <v>000102</v>
      </c>
      <c r="K16" s="4">
        <v>43111</v>
      </c>
      <c r="L16" s="5" t="str">
        <f>"000165"</f>
        <v>000165</v>
      </c>
      <c r="M16" s="4">
        <v>43111</v>
      </c>
      <c r="N16" s="5">
        <v>16</v>
      </c>
      <c r="O16" s="5" t="str">
        <f>"009144"</f>
        <v>009144</v>
      </c>
      <c r="P16" s="4">
        <v>43124</v>
      </c>
      <c r="Q16" s="7">
        <v>0.98328000000000004</v>
      </c>
      <c r="R16" s="7">
        <v>2.7859999999999999E-2</v>
      </c>
      <c r="S16" s="7">
        <v>0.95542000000000005</v>
      </c>
      <c r="T16" s="5">
        <v>82</v>
      </c>
      <c r="U16" s="4">
        <v>43264</v>
      </c>
      <c r="V16" s="5">
        <v>0</v>
      </c>
      <c r="W16" s="6" t="s">
        <v>95</v>
      </c>
      <c r="X16" s="5" t="s">
        <v>46</v>
      </c>
      <c r="Y16" s="6" t="s">
        <v>45</v>
      </c>
      <c r="Z16" s="5" t="s">
        <v>62</v>
      </c>
      <c r="AA16" s="6" t="s">
        <v>63</v>
      </c>
      <c r="AB16" s="7">
        <v>9.8328000000000009E-3</v>
      </c>
      <c r="AD16" s="8"/>
      <c r="AF16" s="8"/>
      <c r="AG16" s="8"/>
    </row>
    <row r="17" spans="1:33" x14ac:dyDescent="0.2">
      <c r="A17" s="12">
        <v>2086</v>
      </c>
      <c r="B17" s="13" t="s">
        <v>36</v>
      </c>
      <c r="C17" s="13">
        <v>43264</v>
      </c>
      <c r="D17" s="5">
        <v>53</v>
      </c>
      <c r="E17" s="6" t="s">
        <v>67</v>
      </c>
      <c r="F17" s="5" t="s">
        <v>68</v>
      </c>
      <c r="G17" s="6" t="s">
        <v>69</v>
      </c>
      <c r="H17" s="5" t="str">
        <f>"0067"</f>
        <v>0067</v>
      </c>
      <c r="I17" s="4">
        <v>2</v>
      </c>
      <c r="J17" s="5" t="str">
        <f>"000102"</f>
        <v>000102</v>
      </c>
      <c r="K17" s="4">
        <v>43111</v>
      </c>
      <c r="L17" s="5" t="str">
        <f>"000165"</f>
        <v>000165</v>
      </c>
      <c r="M17" s="4">
        <v>43111</v>
      </c>
      <c r="N17" s="5">
        <v>16</v>
      </c>
      <c r="O17" s="5" t="str">
        <f>"009144"</f>
        <v>009144</v>
      </c>
      <c r="P17" s="4">
        <v>43124</v>
      </c>
      <c r="Q17" s="7">
        <v>0.94006999999999996</v>
      </c>
      <c r="R17" s="7">
        <v>2.002E-2</v>
      </c>
      <c r="S17" s="7">
        <v>0.92005000000000003</v>
      </c>
      <c r="T17" s="5">
        <v>82</v>
      </c>
      <c r="U17" s="4">
        <v>43264</v>
      </c>
      <c r="V17" s="5">
        <v>0</v>
      </c>
      <c r="W17" s="6" t="s">
        <v>95</v>
      </c>
      <c r="X17" s="5" t="s">
        <v>46</v>
      </c>
      <c r="Y17" s="6" t="s">
        <v>45</v>
      </c>
      <c r="Z17" s="5" t="s">
        <v>62</v>
      </c>
      <c r="AA17" s="6" t="s">
        <v>63</v>
      </c>
      <c r="AB17" s="7">
        <v>9.4006999999999997E-3</v>
      </c>
      <c r="AD17" s="8"/>
      <c r="AF17" s="8"/>
      <c r="AG17" s="8"/>
    </row>
    <row r="18" spans="1:33" x14ac:dyDescent="0.2">
      <c r="A18" s="12">
        <v>2445</v>
      </c>
      <c r="B18" s="13" t="s">
        <v>36</v>
      </c>
      <c r="C18" s="13">
        <v>43272</v>
      </c>
      <c r="D18" s="5">
        <v>53</v>
      </c>
      <c r="E18" s="6" t="s">
        <v>67</v>
      </c>
      <c r="F18" s="5" t="s">
        <v>96</v>
      </c>
      <c r="G18" s="6" t="s">
        <v>97</v>
      </c>
      <c r="H18" s="5" t="str">
        <f>"000012"</f>
        <v>000012</v>
      </c>
      <c r="I18" s="4">
        <v>42835</v>
      </c>
      <c r="J18" s="5" t="str">
        <f>"000078"</f>
        <v>000078</v>
      </c>
      <c r="K18" s="4">
        <v>42916</v>
      </c>
      <c r="L18" s="5" t="str">
        <f>"000168"</f>
        <v>000168</v>
      </c>
      <c r="M18" s="4">
        <v>42916</v>
      </c>
      <c r="N18" s="5">
        <v>17</v>
      </c>
      <c r="O18" s="5" t="str">
        <f>"002693"</f>
        <v>002693</v>
      </c>
      <c r="P18" s="4">
        <v>43270</v>
      </c>
      <c r="Q18" s="7">
        <v>15.70674</v>
      </c>
      <c r="R18" s="7">
        <v>2.2506699999999999</v>
      </c>
      <c r="S18" s="7">
        <v>13.45607</v>
      </c>
      <c r="T18" s="5">
        <v>98</v>
      </c>
      <c r="U18" s="4">
        <v>43272</v>
      </c>
      <c r="V18" s="5">
        <v>0</v>
      </c>
      <c r="W18" s="6" t="s">
        <v>98</v>
      </c>
      <c r="X18" s="5" t="s">
        <v>31</v>
      </c>
      <c r="Y18" s="6" t="s">
        <v>32</v>
      </c>
      <c r="Z18" s="5" t="s">
        <v>62</v>
      </c>
      <c r="AA18" s="6" t="s">
        <v>63</v>
      </c>
      <c r="AB18" s="7">
        <v>0.1570674</v>
      </c>
      <c r="AD18" s="8"/>
      <c r="AF18" s="8"/>
      <c r="AG18" s="8"/>
    </row>
    <row r="19" spans="1:33" x14ac:dyDescent="0.2">
      <c r="A19" s="12">
        <v>2523</v>
      </c>
      <c r="B19" s="13" t="s">
        <v>36</v>
      </c>
      <c r="C19" s="13">
        <v>43274</v>
      </c>
      <c r="D19" s="5">
        <v>53</v>
      </c>
      <c r="E19" s="6" t="s">
        <v>67</v>
      </c>
      <c r="F19" s="5" t="s">
        <v>99</v>
      </c>
      <c r="G19" s="6" t="s">
        <v>100</v>
      </c>
      <c r="H19" s="5" t="str">
        <f>"000184"</f>
        <v>000184</v>
      </c>
      <c r="I19" s="4">
        <v>42012</v>
      </c>
      <c r="J19" s="5" t="str">
        <f>"000024"</f>
        <v>000024</v>
      </c>
      <c r="K19" s="4">
        <v>42663</v>
      </c>
      <c r="L19" s="5" t="str">
        <f>"000186"</f>
        <v>000186</v>
      </c>
      <c r="M19" s="4">
        <v>42663</v>
      </c>
      <c r="N19" s="5">
        <v>15</v>
      </c>
      <c r="O19" s="5" t="str">
        <f>"002752"</f>
        <v>002752</v>
      </c>
      <c r="P19" s="4">
        <v>43271</v>
      </c>
      <c r="Q19" s="7">
        <v>14.96068</v>
      </c>
      <c r="R19" s="7">
        <v>2.1042000000000001</v>
      </c>
      <c r="S19" s="7">
        <v>12.856479999999999</v>
      </c>
      <c r="T19" s="5">
        <v>99</v>
      </c>
      <c r="U19" s="4">
        <v>43274</v>
      </c>
      <c r="V19" s="5">
        <v>9611508999</v>
      </c>
      <c r="W19" s="6" t="s">
        <v>64</v>
      </c>
      <c r="X19" s="5" t="s">
        <v>31</v>
      </c>
      <c r="Y19" s="6" t="s">
        <v>32</v>
      </c>
      <c r="Z19" s="5" t="s">
        <v>62</v>
      </c>
      <c r="AA19" s="6" t="s">
        <v>63</v>
      </c>
      <c r="AB19" s="7">
        <v>0.14960680000000001</v>
      </c>
      <c r="AD19" s="8"/>
      <c r="AF19" s="8"/>
      <c r="AG19" s="8"/>
    </row>
    <row r="20" spans="1:33" x14ac:dyDescent="0.2">
      <c r="A20" s="12">
        <v>2826</v>
      </c>
      <c r="B20" s="13" t="s">
        <v>33</v>
      </c>
      <c r="C20" s="13">
        <v>43283</v>
      </c>
      <c r="D20" s="5">
        <v>53</v>
      </c>
      <c r="E20" s="6" t="s">
        <v>67</v>
      </c>
      <c r="F20" s="5" t="s">
        <v>101</v>
      </c>
      <c r="G20" s="6" t="s">
        <v>102</v>
      </c>
      <c r="H20" s="5" t="str">
        <f>"000026"</f>
        <v>000026</v>
      </c>
      <c r="I20" s="4">
        <v>43245</v>
      </c>
      <c r="J20" s="5" t="str">
        <f>"000013"</f>
        <v>000013</v>
      </c>
      <c r="K20" s="4">
        <v>43245</v>
      </c>
      <c r="L20" s="5" t="str">
        <f>"000055"</f>
        <v>000055</v>
      </c>
      <c r="M20" s="4">
        <v>43245</v>
      </c>
      <c r="N20" s="5">
        <v>16</v>
      </c>
      <c r="O20" s="5" t="str">
        <f>"003015"</f>
        <v>003015</v>
      </c>
      <c r="P20" s="4">
        <v>43277</v>
      </c>
      <c r="Q20" s="7">
        <v>9.2827300000000008</v>
      </c>
      <c r="R20" s="7">
        <v>0.64188999999999996</v>
      </c>
      <c r="S20" s="7">
        <v>8.6408400000000007</v>
      </c>
      <c r="T20" s="5">
        <v>105</v>
      </c>
      <c r="U20" s="4">
        <v>43283</v>
      </c>
      <c r="V20" s="5">
        <v>9611508999</v>
      </c>
      <c r="W20" s="6" t="s">
        <v>64</v>
      </c>
      <c r="X20" s="5" t="s">
        <v>46</v>
      </c>
      <c r="Y20" s="6" t="s">
        <v>45</v>
      </c>
      <c r="Z20" s="5" t="s">
        <v>62</v>
      </c>
      <c r="AA20" s="6" t="s">
        <v>63</v>
      </c>
      <c r="AB20" s="7">
        <v>9.2827300000000001E-2</v>
      </c>
      <c r="AD20" s="8"/>
      <c r="AF20" s="8"/>
      <c r="AG20" s="8"/>
    </row>
    <row r="21" spans="1:33" x14ac:dyDescent="0.2">
      <c r="A21" s="12">
        <v>2827</v>
      </c>
      <c r="B21" s="13" t="s">
        <v>33</v>
      </c>
      <c r="C21" s="13">
        <v>43283</v>
      </c>
      <c r="D21" s="5">
        <v>53</v>
      </c>
      <c r="E21" s="6" t="s">
        <v>67</v>
      </c>
      <c r="F21" s="5" t="s">
        <v>103</v>
      </c>
      <c r="G21" s="6" t="s">
        <v>104</v>
      </c>
      <c r="H21" s="5" t="str">
        <f>"000250"</f>
        <v>000250</v>
      </c>
      <c r="I21" s="4">
        <v>42433</v>
      </c>
      <c r="J21" s="5" t="str">
        <f>"000041"</f>
        <v>000041</v>
      </c>
      <c r="K21" s="4">
        <v>42763</v>
      </c>
      <c r="L21" s="5" t="str">
        <f>"000261"</f>
        <v>000261</v>
      </c>
      <c r="M21" s="4">
        <v>42794</v>
      </c>
      <c r="N21" s="5">
        <v>16</v>
      </c>
      <c r="O21" s="5" t="str">
        <f>"002975"</f>
        <v>002975</v>
      </c>
      <c r="P21" s="4">
        <v>43276</v>
      </c>
      <c r="Q21" s="7">
        <v>4.5462999999999996</v>
      </c>
      <c r="R21" s="7">
        <v>0.50599000000000005</v>
      </c>
      <c r="S21" s="7">
        <v>4.0403099999999998</v>
      </c>
      <c r="T21" s="5">
        <v>108</v>
      </c>
      <c r="U21" s="4">
        <v>43283</v>
      </c>
      <c r="V21" s="5">
        <v>9901162809</v>
      </c>
      <c r="W21" s="6" t="s">
        <v>105</v>
      </c>
      <c r="X21" s="5" t="s">
        <v>31</v>
      </c>
      <c r="Y21" s="6" t="s">
        <v>32</v>
      </c>
      <c r="Z21" s="5" t="s">
        <v>62</v>
      </c>
      <c r="AA21" s="6" t="s">
        <v>63</v>
      </c>
      <c r="AB21" s="7">
        <v>4.5462999999999996E-2</v>
      </c>
      <c r="AD21" s="8"/>
      <c r="AF21" s="8"/>
      <c r="AG21" s="8"/>
    </row>
    <row r="22" spans="1:33" x14ac:dyDescent="0.2">
      <c r="A22" s="12">
        <v>3151</v>
      </c>
      <c r="B22" s="13" t="s">
        <v>33</v>
      </c>
      <c r="C22" s="13">
        <v>43290</v>
      </c>
      <c r="D22" s="5">
        <v>53</v>
      </c>
      <c r="E22" s="6" t="s">
        <v>67</v>
      </c>
      <c r="F22" s="5" t="s">
        <v>106</v>
      </c>
      <c r="G22" s="6" t="s">
        <v>107</v>
      </c>
      <c r="H22" s="5" t="str">
        <f>"000039"</f>
        <v>000039</v>
      </c>
      <c r="I22" s="4">
        <v>41827</v>
      </c>
      <c r="J22" s="5" t="str">
        <f>"000114"</f>
        <v>000114</v>
      </c>
      <c r="K22" s="4">
        <v>42627</v>
      </c>
      <c r="L22" s="5" t="str">
        <f>"000063"</f>
        <v>000063</v>
      </c>
      <c r="M22" s="4">
        <v>42725</v>
      </c>
      <c r="N22" s="5">
        <v>14</v>
      </c>
      <c r="O22" s="5" t="str">
        <f>"003438"</f>
        <v>003438</v>
      </c>
      <c r="P22" s="4">
        <v>43288</v>
      </c>
      <c r="Q22" s="7">
        <v>14.40122</v>
      </c>
      <c r="R22" s="7">
        <v>1.83392</v>
      </c>
      <c r="S22" s="7">
        <v>12.567299999999999</v>
      </c>
      <c r="T22" s="5">
        <v>117</v>
      </c>
      <c r="U22" s="4">
        <v>43290</v>
      </c>
      <c r="V22" s="5">
        <v>9086343423</v>
      </c>
      <c r="W22" s="6" t="s">
        <v>52</v>
      </c>
      <c r="X22" s="5" t="s">
        <v>57</v>
      </c>
      <c r="Y22" s="6" t="s">
        <v>58</v>
      </c>
      <c r="Z22" s="5" t="s">
        <v>59</v>
      </c>
      <c r="AA22" s="6" t="s">
        <v>60</v>
      </c>
      <c r="AB22" s="7">
        <v>0.14401220000000001</v>
      </c>
      <c r="AD22" s="8"/>
      <c r="AF22" s="8"/>
      <c r="AG22" s="8"/>
    </row>
    <row r="23" spans="1:33" x14ac:dyDescent="0.2">
      <c r="A23" s="12">
        <v>4093</v>
      </c>
      <c r="B23" s="13" t="s">
        <v>33</v>
      </c>
      <c r="C23" s="13">
        <v>43308</v>
      </c>
      <c r="D23" s="5">
        <v>53</v>
      </c>
      <c r="E23" s="6" t="s">
        <v>67</v>
      </c>
      <c r="F23" s="5" t="s">
        <v>108</v>
      </c>
      <c r="G23" s="6" t="s">
        <v>109</v>
      </c>
      <c r="H23" s="5" t="str">
        <f>"000004"</f>
        <v>000004</v>
      </c>
      <c r="I23" s="4">
        <v>42930</v>
      </c>
      <c r="J23" s="5" t="str">
        <f>"000005"</f>
        <v>000005</v>
      </c>
      <c r="K23" s="4">
        <v>42825</v>
      </c>
      <c r="L23" s="5" t="str">
        <f>"0034"</f>
        <v>0034</v>
      </c>
      <c r="M23" s="4">
        <v>42916</v>
      </c>
      <c r="N23" s="5">
        <v>16</v>
      </c>
      <c r="O23" s="5" t="str">
        <f>"004850"</f>
        <v>004850</v>
      </c>
      <c r="P23" s="4">
        <v>43316</v>
      </c>
      <c r="Q23" s="7">
        <v>4.2051999999999996</v>
      </c>
      <c r="R23" s="7">
        <v>0.51907999999999999</v>
      </c>
      <c r="S23" s="7">
        <v>3.6861199999999998</v>
      </c>
      <c r="T23" s="5">
        <v>146</v>
      </c>
      <c r="U23" s="4">
        <v>43308</v>
      </c>
      <c r="V23" s="5">
        <v>9980796171</v>
      </c>
      <c r="W23" s="6" t="s">
        <v>110</v>
      </c>
      <c r="X23" s="5" t="s">
        <v>34</v>
      </c>
      <c r="Y23" s="6" t="s">
        <v>35</v>
      </c>
      <c r="Z23" s="5" t="s">
        <v>59</v>
      </c>
      <c r="AA23" s="6" t="s">
        <v>60</v>
      </c>
      <c r="AB23" s="7">
        <v>4.2051999999999999E-2</v>
      </c>
      <c r="AD23" s="8"/>
      <c r="AF23" s="8"/>
      <c r="AG23" s="8"/>
    </row>
    <row r="24" spans="1:33" x14ac:dyDescent="0.2">
      <c r="A24" s="12">
        <v>4094</v>
      </c>
      <c r="B24" s="13" t="s">
        <v>33</v>
      </c>
      <c r="C24" s="13">
        <v>43308</v>
      </c>
      <c r="D24" s="5">
        <v>53</v>
      </c>
      <c r="E24" s="6" t="s">
        <v>67</v>
      </c>
      <c r="F24" s="5" t="s">
        <v>108</v>
      </c>
      <c r="G24" s="6" t="s">
        <v>109</v>
      </c>
      <c r="H24" s="5" t="str">
        <f>"000004"</f>
        <v>000004</v>
      </c>
      <c r="I24" s="4">
        <v>42930</v>
      </c>
      <c r="J24" s="5" t="str">
        <f>"000005"</f>
        <v>000005</v>
      </c>
      <c r="K24" s="4">
        <v>42825</v>
      </c>
      <c r="L24" s="5" t="str">
        <f>"0034"</f>
        <v>0034</v>
      </c>
      <c r="M24" s="4">
        <v>42916</v>
      </c>
      <c r="N24" s="5">
        <v>16</v>
      </c>
      <c r="O24" s="5" t="str">
        <f>"004850"</f>
        <v>004850</v>
      </c>
      <c r="P24" s="4">
        <v>43316</v>
      </c>
      <c r="Q24" s="7">
        <v>11.7751</v>
      </c>
      <c r="R24" s="7">
        <v>1.4583200000000001</v>
      </c>
      <c r="S24" s="7">
        <v>10.31678</v>
      </c>
      <c r="T24" s="5">
        <v>146</v>
      </c>
      <c r="U24" s="4">
        <v>43308</v>
      </c>
      <c r="V24" s="5">
        <v>9980796171</v>
      </c>
      <c r="W24" s="6" t="s">
        <v>110</v>
      </c>
      <c r="X24" s="5" t="s">
        <v>34</v>
      </c>
      <c r="Y24" s="6" t="s">
        <v>35</v>
      </c>
      <c r="Z24" s="5" t="s">
        <v>59</v>
      </c>
      <c r="AA24" s="6" t="s">
        <v>60</v>
      </c>
      <c r="AB24" s="7">
        <v>0.11775099999999999</v>
      </c>
      <c r="AD24" s="8"/>
      <c r="AF24" s="8"/>
      <c r="AG24" s="8"/>
    </row>
    <row r="25" spans="1:33" x14ac:dyDescent="0.2">
      <c r="A25" s="12">
        <v>4430</v>
      </c>
      <c r="B25" s="13" t="s">
        <v>30</v>
      </c>
      <c r="C25" s="13">
        <v>43318</v>
      </c>
      <c r="D25" s="5">
        <v>53</v>
      </c>
      <c r="E25" s="6" t="s">
        <v>67</v>
      </c>
      <c r="F25" s="5" t="s">
        <v>108</v>
      </c>
      <c r="G25" s="6" t="s">
        <v>109</v>
      </c>
      <c r="H25" s="5" t="str">
        <f>"000004"</f>
        <v>000004</v>
      </c>
      <c r="I25" s="4">
        <v>42930</v>
      </c>
      <c r="J25" s="5" t="str">
        <f>"000005"</f>
        <v>000005</v>
      </c>
      <c r="K25" s="4">
        <v>42825</v>
      </c>
      <c r="L25" s="5" t="str">
        <f>"0034"</f>
        <v>0034</v>
      </c>
      <c r="M25" s="4">
        <v>42916</v>
      </c>
      <c r="N25" s="5">
        <v>16</v>
      </c>
      <c r="O25" s="5" t="str">
        <f>"004850"</f>
        <v>004850</v>
      </c>
      <c r="P25" s="4">
        <v>43316</v>
      </c>
      <c r="Q25" s="7">
        <v>7.6929999999999996</v>
      </c>
      <c r="R25" s="7">
        <v>0.94816</v>
      </c>
      <c r="S25" s="7">
        <v>6.7448399999999999</v>
      </c>
      <c r="T25" s="5">
        <v>157</v>
      </c>
      <c r="U25" s="4">
        <v>43318</v>
      </c>
      <c r="V25" s="5">
        <v>9980796171</v>
      </c>
      <c r="W25" s="6" t="s">
        <v>110</v>
      </c>
      <c r="X25" s="5" t="s">
        <v>34</v>
      </c>
      <c r="Y25" s="6" t="s">
        <v>35</v>
      </c>
      <c r="Z25" s="5" t="s">
        <v>59</v>
      </c>
      <c r="AA25" s="6" t="s">
        <v>60</v>
      </c>
      <c r="AB25" s="7">
        <v>7.6929999999999998E-2</v>
      </c>
      <c r="AD25" s="8"/>
      <c r="AF25" s="8"/>
      <c r="AG25" s="8"/>
    </row>
    <row r="26" spans="1:33" x14ac:dyDescent="0.2">
      <c r="A26" s="12">
        <v>4778</v>
      </c>
      <c r="B26" s="13" t="s">
        <v>30</v>
      </c>
      <c r="C26" s="13">
        <v>43326</v>
      </c>
      <c r="D26" s="5">
        <v>53</v>
      </c>
      <c r="E26" s="6" t="s">
        <v>67</v>
      </c>
      <c r="F26" s="5" t="s">
        <v>111</v>
      </c>
      <c r="G26" s="6" t="s">
        <v>112</v>
      </c>
      <c r="H26" s="5" t="str">
        <f>"000286"</f>
        <v>000286</v>
      </c>
      <c r="I26" s="4">
        <v>42457</v>
      </c>
      <c r="J26" s="5" t="str">
        <f>"000107"</f>
        <v>000107</v>
      </c>
      <c r="K26" s="4">
        <v>42816</v>
      </c>
      <c r="L26" s="5" t="str">
        <f>"000292"</f>
        <v>000292</v>
      </c>
      <c r="M26" s="4">
        <v>42816</v>
      </c>
      <c r="N26" s="5">
        <v>16</v>
      </c>
      <c r="O26" s="5" t="str">
        <f>"005001"</f>
        <v>005001</v>
      </c>
      <c r="P26" s="4">
        <v>43320</v>
      </c>
      <c r="Q26" s="7">
        <v>34.461109999999998</v>
      </c>
      <c r="R26" s="7">
        <v>4.8878700000000004</v>
      </c>
      <c r="S26" s="7">
        <v>29.573239999999998</v>
      </c>
      <c r="T26" s="5">
        <v>170</v>
      </c>
      <c r="U26" s="4">
        <v>43326</v>
      </c>
      <c r="V26" s="5">
        <v>9841420706</v>
      </c>
      <c r="W26" s="6" t="s">
        <v>113</v>
      </c>
      <c r="X26" s="5" t="s">
        <v>31</v>
      </c>
      <c r="Y26" s="6" t="s">
        <v>32</v>
      </c>
      <c r="Z26" s="5" t="s">
        <v>62</v>
      </c>
      <c r="AA26" s="6" t="s">
        <v>63</v>
      </c>
      <c r="AB26" s="7">
        <v>0.3446111</v>
      </c>
      <c r="AD26" s="8"/>
      <c r="AF26" s="8"/>
      <c r="AG26" s="8"/>
    </row>
    <row r="27" spans="1:33" x14ac:dyDescent="0.2">
      <c r="A27" s="12">
        <v>5218</v>
      </c>
      <c r="B27" s="13" t="s">
        <v>38</v>
      </c>
      <c r="C27" s="13">
        <v>43346</v>
      </c>
      <c r="D27" s="5">
        <v>53</v>
      </c>
      <c r="E27" s="6" t="s">
        <v>67</v>
      </c>
      <c r="F27" s="5" t="s">
        <v>114</v>
      </c>
      <c r="G27" s="6" t="s">
        <v>115</v>
      </c>
      <c r="H27" s="5" t="str">
        <f>"000093"</f>
        <v>000093</v>
      </c>
      <c r="I27" s="4">
        <v>42977</v>
      </c>
      <c r="J27" s="5" t="str">
        <f>"000072"</f>
        <v>000072</v>
      </c>
      <c r="K27" s="4">
        <v>42915</v>
      </c>
      <c r="L27" s="5" t="str">
        <f>"000157"</f>
        <v>000157</v>
      </c>
      <c r="M27" s="4">
        <v>42916</v>
      </c>
      <c r="N27" s="5">
        <v>17</v>
      </c>
      <c r="O27" s="5" t="str">
        <f>"005501"</f>
        <v>005501</v>
      </c>
      <c r="P27" s="4">
        <v>43340</v>
      </c>
      <c r="Q27" s="7">
        <v>41.73133</v>
      </c>
      <c r="R27" s="7">
        <v>5.8721500000000004</v>
      </c>
      <c r="S27" s="7">
        <v>35.859180000000002</v>
      </c>
      <c r="T27" s="5">
        <v>189</v>
      </c>
      <c r="U27" s="4">
        <v>43346</v>
      </c>
      <c r="V27" s="5">
        <v>0</v>
      </c>
      <c r="W27" s="6" t="s">
        <v>116</v>
      </c>
      <c r="X27" s="5" t="s">
        <v>31</v>
      </c>
      <c r="Y27" s="6" t="s">
        <v>32</v>
      </c>
      <c r="Z27" s="5" t="s">
        <v>62</v>
      </c>
      <c r="AA27" s="6" t="s">
        <v>63</v>
      </c>
      <c r="AB27" s="7">
        <f>Q27/100</f>
        <v>0.4173133</v>
      </c>
      <c r="AD27" s="8"/>
      <c r="AF27" s="8"/>
      <c r="AG27" s="8"/>
    </row>
    <row r="28" spans="1:33" x14ac:dyDescent="0.2">
      <c r="A28" s="12">
        <v>5384</v>
      </c>
      <c r="B28" s="13" t="s">
        <v>38</v>
      </c>
      <c r="C28" s="13">
        <v>43349</v>
      </c>
      <c r="D28" s="5">
        <v>53</v>
      </c>
      <c r="E28" s="6" t="s">
        <v>67</v>
      </c>
      <c r="F28" s="5" t="s">
        <v>117</v>
      </c>
      <c r="G28" s="6" t="s">
        <v>118</v>
      </c>
      <c r="H28" s="5" t="str">
        <f>"000187"</f>
        <v>000187</v>
      </c>
      <c r="I28" s="4">
        <v>43168</v>
      </c>
      <c r="J28" s="5" t="str">
        <f>"000020"</f>
        <v>000020</v>
      </c>
      <c r="K28" s="4">
        <v>43269</v>
      </c>
      <c r="L28" s="5" t="str">
        <f>"000101"</f>
        <v>000101</v>
      </c>
      <c r="M28" s="4">
        <v>43269</v>
      </c>
      <c r="N28" s="5">
        <v>17</v>
      </c>
      <c r="O28" s="5" t="str">
        <f>"005608"</f>
        <v>005608</v>
      </c>
      <c r="P28" s="4">
        <v>43347</v>
      </c>
      <c r="Q28" s="7">
        <v>6.4707499999999998</v>
      </c>
      <c r="R28" s="7">
        <v>0.2006</v>
      </c>
      <c r="S28" s="7">
        <v>6.2701500000000001</v>
      </c>
      <c r="T28" s="5">
        <v>194</v>
      </c>
      <c r="U28" s="4">
        <v>43349</v>
      </c>
      <c r="V28" s="5">
        <v>9845024976</v>
      </c>
      <c r="W28" s="6" t="s">
        <v>119</v>
      </c>
      <c r="X28" s="5" t="s">
        <v>39</v>
      </c>
      <c r="Y28" s="6" t="s">
        <v>40</v>
      </c>
      <c r="Z28" s="5" t="s">
        <v>62</v>
      </c>
      <c r="AA28" s="6" t="s">
        <v>63</v>
      </c>
      <c r="AB28" s="7">
        <f>Q28/100</f>
        <v>6.4707500000000001E-2</v>
      </c>
      <c r="AD28" s="8"/>
      <c r="AF28" s="8"/>
      <c r="AG28" s="8"/>
    </row>
    <row r="29" spans="1:33" x14ac:dyDescent="0.2">
      <c r="A29" s="12">
        <v>5641</v>
      </c>
      <c r="B29" s="13" t="s">
        <v>38</v>
      </c>
      <c r="C29" s="13">
        <v>43370</v>
      </c>
      <c r="D29" s="5">
        <v>53</v>
      </c>
      <c r="E29" s="6" t="s">
        <v>67</v>
      </c>
      <c r="F29" s="5" t="s">
        <v>120</v>
      </c>
      <c r="G29" s="6" t="s">
        <v>121</v>
      </c>
      <c r="H29" s="5" t="str">
        <f>"000090"</f>
        <v>000090</v>
      </c>
      <c r="I29" s="4">
        <v>42776</v>
      </c>
      <c r="J29" s="5" t="str">
        <f>"000002"</f>
        <v>000002</v>
      </c>
      <c r="K29" s="4">
        <v>42852</v>
      </c>
      <c r="L29" s="5" t="str">
        <f>"000006"</f>
        <v>000006</v>
      </c>
      <c r="M29" s="4">
        <v>42853</v>
      </c>
      <c r="N29" s="5">
        <v>16</v>
      </c>
      <c r="O29" s="5" t="str">
        <f>"005876"</f>
        <v>005876</v>
      </c>
      <c r="P29" s="4">
        <v>43367</v>
      </c>
      <c r="Q29" s="7">
        <v>24.01736</v>
      </c>
      <c r="R29" s="7">
        <v>3.5625100000000001</v>
      </c>
      <c r="S29" s="7">
        <v>20.45485</v>
      </c>
      <c r="T29" s="5">
        <v>217</v>
      </c>
      <c r="U29" s="4">
        <v>43370</v>
      </c>
      <c r="V29" s="5">
        <v>9448065010</v>
      </c>
      <c r="W29" s="6" t="s">
        <v>52</v>
      </c>
      <c r="X29" s="5" t="s">
        <v>54</v>
      </c>
      <c r="Y29" s="6" t="s">
        <v>53</v>
      </c>
      <c r="Z29" s="5" t="s">
        <v>62</v>
      </c>
      <c r="AA29" s="6" t="s">
        <v>63</v>
      </c>
      <c r="AB29" s="7">
        <f>Q29/100</f>
        <v>0.24017359999999999</v>
      </c>
      <c r="AD29" s="8"/>
      <c r="AF29" s="8"/>
      <c r="AG29" s="8"/>
    </row>
    <row r="30" spans="1:33" x14ac:dyDescent="0.2">
      <c r="A30" s="12">
        <v>5642</v>
      </c>
      <c r="B30" s="13" t="s">
        <v>38</v>
      </c>
      <c r="C30" s="13">
        <v>43370</v>
      </c>
      <c r="D30" s="5">
        <v>53</v>
      </c>
      <c r="E30" s="6" t="s">
        <v>67</v>
      </c>
      <c r="F30" s="5" t="s">
        <v>122</v>
      </c>
      <c r="G30" s="6" t="s">
        <v>123</v>
      </c>
      <c r="H30" s="5" t="str">
        <f>"000091"</f>
        <v>000091</v>
      </c>
      <c r="I30" s="4">
        <v>42776</v>
      </c>
      <c r="J30" s="5" t="str">
        <f>"000003"</f>
        <v>000003</v>
      </c>
      <c r="K30" s="4">
        <v>42852</v>
      </c>
      <c r="L30" s="5" t="str">
        <f>"000007"</f>
        <v>000007</v>
      </c>
      <c r="M30" s="4">
        <v>42853</v>
      </c>
      <c r="N30" s="5">
        <v>16</v>
      </c>
      <c r="O30" s="5" t="str">
        <f>"005877"</f>
        <v>005877</v>
      </c>
      <c r="P30" s="4">
        <v>43367</v>
      </c>
      <c r="Q30" s="7">
        <v>9.8111200000000007</v>
      </c>
      <c r="R30" s="7">
        <v>1.5470299999999999</v>
      </c>
      <c r="S30" s="7">
        <v>8.2640899999999995</v>
      </c>
      <c r="T30" s="5">
        <v>217</v>
      </c>
      <c r="U30" s="4">
        <v>43370</v>
      </c>
      <c r="V30" s="5">
        <v>9448065010</v>
      </c>
      <c r="W30" s="6" t="s">
        <v>52</v>
      </c>
      <c r="X30" s="5" t="s">
        <v>54</v>
      </c>
      <c r="Y30" s="6" t="s">
        <v>53</v>
      </c>
      <c r="Z30" s="5" t="s">
        <v>62</v>
      </c>
      <c r="AA30" s="6" t="s">
        <v>63</v>
      </c>
      <c r="AB30" s="7">
        <f>Q30/100</f>
        <v>9.811120000000001E-2</v>
      </c>
      <c r="AD30" s="8"/>
      <c r="AF30" s="8"/>
      <c r="AG30" s="8"/>
    </row>
    <row r="31" spans="1:33" x14ac:dyDescent="0.2">
      <c r="A31" s="12">
        <v>6027</v>
      </c>
      <c r="B31" s="13" t="s">
        <v>44</v>
      </c>
      <c r="C31" s="13">
        <v>43385</v>
      </c>
      <c r="D31" s="5">
        <v>53</v>
      </c>
      <c r="E31" s="6" t="s">
        <v>67</v>
      </c>
      <c r="F31" s="5" t="s">
        <v>124</v>
      </c>
      <c r="G31" s="6" t="s">
        <v>125</v>
      </c>
      <c r="H31" s="5" t="str">
        <f>"000173"</f>
        <v>000173</v>
      </c>
      <c r="I31" s="4">
        <v>42816</v>
      </c>
      <c r="J31" s="5" t="str">
        <f>"000005"</f>
        <v>000005</v>
      </c>
      <c r="K31" s="4">
        <v>42852</v>
      </c>
      <c r="L31" s="5" t="str">
        <f>"000025"</f>
        <v>000025</v>
      </c>
      <c r="M31" s="4">
        <v>42853</v>
      </c>
      <c r="N31" s="5">
        <v>17</v>
      </c>
      <c r="O31" s="5" t="str">
        <f>"006101"</f>
        <v>006101</v>
      </c>
      <c r="P31" s="4">
        <v>43376</v>
      </c>
      <c r="Q31" s="7">
        <v>10.36063</v>
      </c>
      <c r="R31" s="7">
        <v>1.3286899999999999</v>
      </c>
      <c r="S31" s="7">
        <v>9.0319400000000005</v>
      </c>
      <c r="T31" s="5">
        <v>230</v>
      </c>
      <c r="U31" s="4">
        <v>43385</v>
      </c>
      <c r="V31" s="5">
        <v>9980865302</v>
      </c>
      <c r="W31" s="6" t="s">
        <v>126</v>
      </c>
      <c r="X31" s="5" t="s">
        <v>31</v>
      </c>
      <c r="Y31" s="6" t="s">
        <v>32</v>
      </c>
      <c r="Z31" s="5" t="s">
        <v>62</v>
      </c>
      <c r="AA31" s="6" t="s">
        <v>63</v>
      </c>
      <c r="AB31" s="7">
        <f>Q31/100</f>
        <v>0.1036063</v>
      </c>
      <c r="AD31" s="8"/>
      <c r="AF31" s="8"/>
      <c r="AG31" s="8"/>
    </row>
    <row r="32" spans="1:33" x14ac:dyDescent="0.2">
      <c r="A32" s="12">
        <v>6028</v>
      </c>
      <c r="B32" s="13" t="s">
        <v>44</v>
      </c>
      <c r="C32" s="13">
        <v>43385</v>
      </c>
      <c r="D32" s="5">
        <v>53</v>
      </c>
      <c r="E32" s="6" t="s">
        <v>67</v>
      </c>
      <c r="F32" s="5" t="s">
        <v>94</v>
      </c>
      <c r="G32" s="6" t="s">
        <v>65</v>
      </c>
      <c r="H32" s="5" t="str">
        <f>"046"</f>
        <v>046</v>
      </c>
      <c r="I32" s="4">
        <v>70</v>
      </c>
      <c r="J32" s="5" t="str">
        <f>"0084"</f>
        <v>0084</v>
      </c>
      <c r="K32" s="4">
        <v>3</v>
      </c>
      <c r="L32" s="5" t="str">
        <f>"203"</f>
        <v>203</v>
      </c>
      <c r="M32" s="4">
        <v>3</v>
      </c>
      <c r="N32" s="5">
        <v>16</v>
      </c>
      <c r="O32" s="5" t="str">
        <f>"007435"</f>
        <v>007435</v>
      </c>
      <c r="P32" s="4">
        <v>43045</v>
      </c>
      <c r="Q32" s="7">
        <v>6.6800000000000002E-3</v>
      </c>
      <c r="R32" s="7">
        <v>6.7000000000000002E-4</v>
      </c>
      <c r="S32" s="7">
        <v>6.0099999999999997E-3</v>
      </c>
      <c r="T32" s="5">
        <v>234</v>
      </c>
      <c r="U32" s="4">
        <v>43385</v>
      </c>
      <c r="V32" s="5">
        <v>9844004676</v>
      </c>
      <c r="W32" s="6" t="s">
        <v>66</v>
      </c>
      <c r="X32" s="5" t="s">
        <v>46</v>
      </c>
      <c r="Y32" s="6" t="s">
        <v>45</v>
      </c>
      <c r="Z32" s="5" t="s">
        <v>62</v>
      </c>
      <c r="AA32" s="6" t="s">
        <v>63</v>
      </c>
      <c r="AB32" s="7">
        <f>Q32/100</f>
        <v>6.6799999999999997E-5</v>
      </c>
      <c r="AD32" s="8"/>
      <c r="AF32" s="8"/>
      <c r="AG32" s="8"/>
    </row>
    <row r="33" spans="1:33" x14ac:dyDescent="0.2">
      <c r="A33" s="12">
        <v>6029</v>
      </c>
      <c r="B33" s="13" t="s">
        <v>44</v>
      </c>
      <c r="C33" s="13">
        <v>43385</v>
      </c>
      <c r="D33" s="5">
        <v>53</v>
      </c>
      <c r="E33" s="6" t="s">
        <v>67</v>
      </c>
      <c r="F33" s="5" t="s">
        <v>93</v>
      </c>
      <c r="G33" s="6" t="s">
        <v>65</v>
      </c>
      <c r="H33" s="5" t="str">
        <f>"046"</f>
        <v>046</v>
      </c>
      <c r="I33" s="4">
        <v>71</v>
      </c>
      <c r="J33" s="5" t="str">
        <f>"0084"</f>
        <v>0084</v>
      </c>
      <c r="K33" s="4">
        <v>4</v>
      </c>
      <c r="L33" s="5" t="str">
        <f>"203"</f>
        <v>203</v>
      </c>
      <c r="M33" s="4">
        <v>4</v>
      </c>
      <c r="N33" s="5">
        <v>16</v>
      </c>
      <c r="O33" s="5" t="str">
        <f>"007436"</f>
        <v>007436</v>
      </c>
      <c r="P33" s="4">
        <v>43045</v>
      </c>
      <c r="Q33" s="7">
        <v>7.8850000000000003E-2</v>
      </c>
      <c r="R33" s="7">
        <v>7.8899999999999994E-3</v>
      </c>
      <c r="S33" s="7">
        <v>7.0959999999999995E-2</v>
      </c>
      <c r="T33" s="5">
        <v>234</v>
      </c>
      <c r="U33" s="4">
        <v>43385</v>
      </c>
      <c r="V33" s="5">
        <v>9844004676</v>
      </c>
      <c r="W33" s="6" t="s">
        <v>66</v>
      </c>
      <c r="X33" s="5" t="s">
        <v>46</v>
      </c>
      <c r="Y33" s="6" t="s">
        <v>45</v>
      </c>
      <c r="Z33" s="5" t="s">
        <v>62</v>
      </c>
      <c r="AA33" s="6" t="s">
        <v>63</v>
      </c>
      <c r="AB33" s="7">
        <f>Q33/100</f>
        <v>7.8850000000000003E-4</v>
      </c>
      <c r="AD33" s="8"/>
      <c r="AF33" s="8"/>
      <c r="AG33" s="8"/>
    </row>
    <row r="34" spans="1:33" x14ac:dyDescent="0.2">
      <c r="A34" s="12">
        <v>6030</v>
      </c>
      <c r="B34" s="13" t="s">
        <v>44</v>
      </c>
      <c r="C34" s="13">
        <v>43385</v>
      </c>
      <c r="D34" s="5">
        <v>53</v>
      </c>
      <c r="E34" s="6" t="s">
        <v>67</v>
      </c>
      <c r="F34" s="5" t="s">
        <v>101</v>
      </c>
      <c r="G34" s="6" t="s">
        <v>127</v>
      </c>
      <c r="H34" s="5" t="str">
        <f>"000026"</f>
        <v>000026</v>
      </c>
      <c r="I34" s="4">
        <v>43245</v>
      </c>
      <c r="J34" s="5" t="str">
        <f>"000093"</f>
        <v>000093</v>
      </c>
      <c r="K34" s="4">
        <v>43374</v>
      </c>
      <c r="L34" s="5" t="str">
        <f>"000226"</f>
        <v>000226</v>
      </c>
      <c r="M34" s="4">
        <v>43374</v>
      </c>
      <c r="N34" s="5">
        <v>16</v>
      </c>
      <c r="O34" s="5" t="str">
        <f>"006945"</f>
        <v>006945</v>
      </c>
      <c r="P34" s="4">
        <v>43398</v>
      </c>
      <c r="Q34" s="7">
        <v>6.0760000000000002E-2</v>
      </c>
      <c r="R34" s="7">
        <v>6.0800000000000003E-3</v>
      </c>
      <c r="S34" s="7">
        <v>5.4679999999999999E-2</v>
      </c>
      <c r="T34" s="5">
        <v>234</v>
      </c>
      <c r="U34" s="4">
        <v>43385</v>
      </c>
      <c r="V34" s="5">
        <v>9844004676</v>
      </c>
      <c r="W34" s="6" t="s">
        <v>66</v>
      </c>
      <c r="X34" s="5" t="s">
        <v>46</v>
      </c>
      <c r="Y34" s="6" t="s">
        <v>45</v>
      </c>
      <c r="Z34" s="5" t="s">
        <v>62</v>
      </c>
      <c r="AA34" s="6" t="s">
        <v>63</v>
      </c>
      <c r="AB34" s="7">
        <f>Q34/100</f>
        <v>6.0760000000000002E-4</v>
      </c>
      <c r="AD34" s="8"/>
      <c r="AF34" s="8"/>
      <c r="AG34" s="8"/>
    </row>
    <row r="35" spans="1:33" x14ac:dyDescent="0.2">
      <c r="A35" s="12">
        <v>6531</v>
      </c>
      <c r="B35" s="13" t="s">
        <v>44</v>
      </c>
      <c r="C35" s="13">
        <v>43389</v>
      </c>
      <c r="D35" s="5">
        <v>53</v>
      </c>
      <c r="E35" s="6" t="s">
        <v>67</v>
      </c>
      <c r="F35" s="5" t="s">
        <v>128</v>
      </c>
      <c r="G35" s="6" t="s">
        <v>129</v>
      </c>
      <c r="H35" s="5" t="str">
        <f>"000168"</f>
        <v>000168</v>
      </c>
      <c r="I35" s="4">
        <v>43112</v>
      </c>
      <c r="J35" s="5" t="str">
        <f>"000104"</f>
        <v>000104</v>
      </c>
      <c r="K35" s="4">
        <v>43116</v>
      </c>
      <c r="L35" s="5" t="str">
        <f>"000177"</f>
        <v>000177</v>
      </c>
      <c r="M35" s="4">
        <v>43118</v>
      </c>
      <c r="N35" s="5">
        <v>17</v>
      </c>
      <c r="O35" s="5" t="str">
        <f>"006508"</f>
        <v>006508</v>
      </c>
      <c r="P35" s="4">
        <v>43383</v>
      </c>
      <c r="Q35" s="7">
        <v>41.952449999999999</v>
      </c>
      <c r="R35" s="7">
        <v>4.7615600000000002</v>
      </c>
      <c r="S35" s="7">
        <v>37.190890000000003</v>
      </c>
      <c r="T35" s="5">
        <v>241</v>
      </c>
      <c r="U35" s="4">
        <v>43389</v>
      </c>
      <c r="V35" s="5">
        <v>9845024976</v>
      </c>
      <c r="W35" s="6" t="s">
        <v>130</v>
      </c>
      <c r="X35" s="5" t="s">
        <v>31</v>
      </c>
      <c r="Y35" s="6" t="s">
        <v>32</v>
      </c>
      <c r="Z35" s="5" t="s">
        <v>62</v>
      </c>
      <c r="AA35" s="6" t="s">
        <v>63</v>
      </c>
      <c r="AB35" s="7">
        <f>Q35/100</f>
        <v>0.41952449999999997</v>
      </c>
      <c r="AD35" s="8"/>
      <c r="AF35" s="8"/>
      <c r="AG35" s="8"/>
    </row>
    <row r="36" spans="1:33" x14ac:dyDescent="0.2">
      <c r="A36" s="12">
        <v>6873</v>
      </c>
      <c r="B36" s="13" t="s">
        <v>44</v>
      </c>
      <c r="C36" s="13">
        <v>43399</v>
      </c>
      <c r="D36" s="5">
        <v>53</v>
      </c>
      <c r="E36" s="6" t="s">
        <v>67</v>
      </c>
      <c r="F36" s="5" t="s">
        <v>131</v>
      </c>
      <c r="G36" s="6" t="s">
        <v>132</v>
      </c>
      <c r="H36" s="5" t="str">
        <f>"000078"</f>
        <v>000078</v>
      </c>
      <c r="I36" s="4">
        <v>43372</v>
      </c>
      <c r="J36" s="5" t="str">
        <f>"000091"</f>
        <v>000091</v>
      </c>
      <c r="K36" s="4">
        <v>43374</v>
      </c>
      <c r="L36" s="5" t="str">
        <f>"000224"</f>
        <v>000224</v>
      </c>
      <c r="M36" s="4">
        <v>43374</v>
      </c>
      <c r="N36" s="5">
        <v>16</v>
      </c>
      <c r="O36" s="5" t="str">
        <f>"006943"</f>
        <v>006943</v>
      </c>
      <c r="P36" s="4">
        <v>43398</v>
      </c>
      <c r="Q36" s="7">
        <v>18.75648</v>
      </c>
      <c r="R36" s="7">
        <v>1.1375299999999999</v>
      </c>
      <c r="S36" s="7">
        <v>17.618950000000002</v>
      </c>
      <c r="T36" s="5">
        <v>250</v>
      </c>
      <c r="U36" s="4">
        <v>43399</v>
      </c>
      <c r="V36" s="5">
        <v>9611508999</v>
      </c>
      <c r="W36" s="6" t="s">
        <v>64</v>
      </c>
      <c r="X36" s="5" t="s">
        <v>46</v>
      </c>
      <c r="Y36" s="6" t="s">
        <v>45</v>
      </c>
      <c r="Z36" s="5" t="s">
        <v>62</v>
      </c>
      <c r="AA36" s="6" t="s">
        <v>63</v>
      </c>
      <c r="AB36" s="7">
        <f>Q36/100</f>
        <v>0.1875648</v>
      </c>
      <c r="AD36" s="8"/>
      <c r="AF36" s="8"/>
      <c r="AG36" s="8"/>
    </row>
    <row r="37" spans="1:33" x14ac:dyDescent="0.2">
      <c r="A37" s="12">
        <v>6874</v>
      </c>
      <c r="B37" s="13" t="s">
        <v>44</v>
      </c>
      <c r="C37" s="13">
        <v>43399</v>
      </c>
      <c r="D37" s="5">
        <v>53</v>
      </c>
      <c r="E37" s="6" t="s">
        <v>67</v>
      </c>
      <c r="F37" s="5" t="s">
        <v>133</v>
      </c>
      <c r="G37" s="6" t="s">
        <v>65</v>
      </c>
      <c r="H37" s="5" t="str">
        <f>"046"</f>
        <v>046</v>
      </c>
      <c r="I37" s="4">
        <v>72</v>
      </c>
      <c r="J37" s="5" t="str">
        <f>"0084"</f>
        <v>0084</v>
      </c>
      <c r="K37" s="4">
        <v>5</v>
      </c>
      <c r="L37" s="5" t="str">
        <f>"203"</f>
        <v>203</v>
      </c>
      <c r="M37" s="4">
        <v>5</v>
      </c>
      <c r="N37" s="5">
        <v>16</v>
      </c>
      <c r="O37" s="5" t="str">
        <f>"007437"</f>
        <v>007437</v>
      </c>
      <c r="P37" s="4">
        <v>43045</v>
      </c>
      <c r="Q37" s="7">
        <v>17.578019999999999</v>
      </c>
      <c r="R37" s="7">
        <v>1.08392</v>
      </c>
      <c r="S37" s="7">
        <v>16.4941</v>
      </c>
      <c r="T37" s="5">
        <v>250</v>
      </c>
      <c r="U37" s="4">
        <v>43399</v>
      </c>
      <c r="V37" s="5">
        <v>9611508999</v>
      </c>
      <c r="W37" s="6" t="s">
        <v>64</v>
      </c>
      <c r="X37" s="5" t="s">
        <v>46</v>
      </c>
      <c r="Y37" s="6" t="s">
        <v>45</v>
      </c>
      <c r="Z37" s="5" t="s">
        <v>62</v>
      </c>
      <c r="AA37" s="6" t="s">
        <v>63</v>
      </c>
      <c r="AB37" s="7">
        <f>Q37/100</f>
        <v>0.1757802</v>
      </c>
      <c r="AD37" s="8"/>
      <c r="AF37" s="8"/>
      <c r="AG37" s="8"/>
    </row>
    <row r="38" spans="1:33" x14ac:dyDescent="0.2">
      <c r="A38" s="12">
        <v>6875</v>
      </c>
      <c r="B38" s="13" t="s">
        <v>44</v>
      </c>
      <c r="C38" s="13">
        <v>43399</v>
      </c>
      <c r="D38" s="5">
        <v>53</v>
      </c>
      <c r="E38" s="6" t="s">
        <v>67</v>
      </c>
      <c r="F38" s="5" t="s">
        <v>101</v>
      </c>
      <c r="G38" s="6" t="s">
        <v>127</v>
      </c>
      <c r="H38" s="5" t="str">
        <f>"000026"</f>
        <v>000026</v>
      </c>
      <c r="I38" s="4">
        <v>43245</v>
      </c>
      <c r="J38" s="5" t="str">
        <f>"000093"</f>
        <v>000093</v>
      </c>
      <c r="K38" s="4">
        <v>43374</v>
      </c>
      <c r="L38" s="5" t="str">
        <f>"000226"</f>
        <v>000226</v>
      </c>
      <c r="M38" s="4">
        <v>43374</v>
      </c>
      <c r="N38" s="5">
        <v>16</v>
      </c>
      <c r="O38" s="5" t="str">
        <f>"006945"</f>
        <v>006945</v>
      </c>
      <c r="P38" s="4">
        <v>43398</v>
      </c>
      <c r="Q38" s="7">
        <v>10.47137</v>
      </c>
      <c r="R38" s="7">
        <v>0.76549999999999996</v>
      </c>
      <c r="S38" s="7">
        <v>9.7058700000000009</v>
      </c>
      <c r="T38" s="5">
        <v>250</v>
      </c>
      <c r="U38" s="4">
        <v>43399</v>
      </c>
      <c r="V38" s="5">
        <v>9611508999</v>
      </c>
      <c r="W38" s="6" t="s">
        <v>64</v>
      </c>
      <c r="X38" s="5" t="s">
        <v>46</v>
      </c>
      <c r="Y38" s="6" t="s">
        <v>45</v>
      </c>
      <c r="Z38" s="5" t="s">
        <v>62</v>
      </c>
      <c r="AA38" s="6" t="s">
        <v>63</v>
      </c>
      <c r="AB38" s="7">
        <f>Q38/100</f>
        <v>0.10471370000000001</v>
      </c>
      <c r="AD38" s="8"/>
      <c r="AF38" s="8"/>
      <c r="AG38" s="8"/>
    </row>
    <row r="39" spans="1:33" x14ac:dyDescent="0.2">
      <c r="A39" s="12">
        <v>6876</v>
      </c>
      <c r="B39" s="13" t="s">
        <v>44</v>
      </c>
      <c r="C39" s="13">
        <v>43399</v>
      </c>
      <c r="D39" s="5">
        <v>53</v>
      </c>
      <c r="E39" s="6" t="s">
        <v>67</v>
      </c>
      <c r="F39" s="5" t="s">
        <v>94</v>
      </c>
      <c r="G39" s="6" t="s">
        <v>65</v>
      </c>
      <c r="H39" s="5" t="str">
        <f>"046"</f>
        <v>046</v>
      </c>
      <c r="I39" s="4">
        <v>70</v>
      </c>
      <c r="J39" s="5" t="str">
        <f>"0084"</f>
        <v>0084</v>
      </c>
      <c r="K39" s="4">
        <v>3</v>
      </c>
      <c r="L39" s="5" t="str">
        <f>"203"</f>
        <v>203</v>
      </c>
      <c r="M39" s="4">
        <v>3</v>
      </c>
      <c r="N39" s="5">
        <v>16</v>
      </c>
      <c r="O39" s="5" t="str">
        <f>"007435"</f>
        <v>007435</v>
      </c>
      <c r="P39" s="4">
        <v>43045</v>
      </c>
      <c r="Q39" s="7">
        <v>14.74558</v>
      </c>
      <c r="R39" s="7">
        <v>0.99336999999999998</v>
      </c>
      <c r="S39" s="7">
        <v>13.75221</v>
      </c>
      <c r="T39" s="5">
        <v>250</v>
      </c>
      <c r="U39" s="4">
        <v>43399</v>
      </c>
      <c r="V39" s="5">
        <v>9611508999</v>
      </c>
      <c r="W39" s="6" t="s">
        <v>64</v>
      </c>
      <c r="X39" s="5" t="s">
        <v>46</v>
      </c>
      <c r="Y39" s="6" t="s">
        <v>45</v>
      </c>
      <c r="Z39" s="5" t="s">
        <v>62</v>
      </c>
      <c r="AA39" s="6" t="s">
        <v>63</v>
      </c>
      <c r="AB39" s="7">
        <f>Q39/100</f>
        <v>0.1474558</v>
      </c>
      <c r="AD39" s="8"/>
      <c r="AF39" s="8"/>
      <c r="AG39" s="8"/>
    </row>
    <row r="40" spans="1:33" x14ac:dyDescent="0.2">
      <c r="A40" s="12">
        <v>6877</v>
      </c>
      <c r="B40" s="13" t="s">
        <v>44</v>
      </c>
      <c r="C40" s="13">
        <v>43399</v>
      </c>
      <c r="D40" s="5">
        <v>53</v>
      </c>
      <c r="E40" s="6" t="s">
        <v>67</v>
      </c>
      <c r="F40" s="5" t="s">
        <v>134</v>
      </c>
      <c r="G40" s="6" t="s">
        <v>65</v>
      </c>
      <c r="H40" s="5" t="str">
        <f>"046"</f>
        <v>046</v>
      </c>
      <c r="I40" s="4">
        <v>30</v>
      </c>
      <c r="J40" s="5" t="str">
        <f>"113"</f>
        <v>113</v>
      </c>
      <c r="K40" s="4">
        <v>30</v>
      </c>
      <c r="L40" s="5" t="str">
        <f>"26"</f>
        <v>26</v>
      </c>
      <c r="M40" s="4">
        <v>30</v>
      </c>
      <c r="N40" s="5">
        <v>16</v>
      </c>
      <c r="O40" s="5" t="str">
        <f>"005359"</f>
        <v>005359</v>
      </c>
      <c r="P40" s="4">
        <v>42983</v>
      </c>
      <c r="Q40" s="7">
        <v>4.5824100000000003</v>
      </c>
      <c r="R40" s="7">
        <v>0.38001000000000001</v>
      </c>
      <c r="S40" s="7">
        <v>4.2023999999999999</v>
      </c>
      <c r="T40" s="5">
        <v>250</v>
      </c>
      <c r="U40" s="4">
        <v>43399</v>
      </c>
      <c r="V40" s="5">
        <v>9611508999</v>
      </c>
      <c r="W40" s="6" t="s">
        <v>64</v>
      </c>
      <c r="X40" s="5" t="s">
        <v>46</v>
      </c>
      <c r="Y40" s="6" t="s">
        <v>45</v>
      </c>
      <c r="Z40" s="5" t="s">
        <v>62</v>
      </c>
      <c r="AA40" s="6" t="s">
        <v>63</v>
      </c>
      <c r="AB40" s="7">
        <f>Q40/100</f>
        <v>4.5824100000000006E-2</v>
      </c>
      <c r="AD40" s="8"/>
      <c r="AF40" s="8"/>
      <c r="AG40" s="8"/>
    </row>
    <row r="41" spans="1:33" x14ac:dyDescent="0.2">
      <c r="A41" s="12">
        <v>6878</v>
      </c>
      <c r="B41" s="13" t="s">
        <v>44</v>
      </c>
      <c r="C41" s="13">
        <v>43399</v>
      </c>
      <c r="D41" s="5">
        <v>53</v>
      </c>
      <c r="E41" s="6" t="s">
        <v>67</v>
      </c>
      <c r="F41" s="5" t="s">
        <v>135</v>
      </c>
      <c r="G41" s="6" t="s">
        <v>65</v>
      </c>
      <c r="H41" s="5" t="str">
        <f>"046"</f>
        <v>046</v>
      </c>
      <c r="I41" s="4">
        <v>31</v>
      </c>
      <c r="J41" s="5" t="str">
        <f>"114"</f>
        <v>114</v>
      </c>
      <c r="K41" s="4">
        <v>31</v>
      </c>
      <c r="L41" s="5" t="str">
        <f>"026"</f>
        <v>026</v>
      </c>
      <c r="M41" s="4">
        <v>31</v>
      </c>
      <c r="N41" s="5">
        <v>16</v>
      </c>
      <c r="O41" s="5" t="str">
        <f>"005332"</f>
        <v>005332</v>
      </c>
      <c r="P41" s="4">
        <v>42982</v>
      </c>
      <c r="Q41" s="7">
        <v>6.0193500000000002</v>
      </c>
      <c r="R41" s="7">
        <v>0.42982999999999999</v>
      </c>
      <c r="S41" s="7">
        <v>5.5895200000000003</v>
      </c>
      <c r="T41" s="5">
        <v>250</v>
      </c>
      <c r="U41" s="4">
        <v>43399</v>
      </c>
      <c r="V41" s="5">
        <v>9611508999</v>
      </c>
      <c r="W41" s="6" t="s">
        <v>136</v>
      </c>
      <c r="X41" s="5" t="s">
        <v>46</v>
      </c>
      <c r="Y41" s="6" t="s">
        <v>45</v>
      </c>
      <c r="Z41" s="5" t="s">
        <v>62</v>
      </c>
      <c r="AA41" s="6" t="s">
        <v>63</v>
      </c>
      <c r="AB41" s="7">
        <f>Q41/100</f>
        <v>6.0193500000000004E-2</v>
      </c>
      <c r="AD41" s="8"/>
      <c r="AF41" s="8"/>
      <c r="AG41" s="8"/>
    </row>
    <row r="42" spans="1:33" x14ac:dyDescent="0.2">
      <c r="A42" s="12">
        <v>7062</v>
      </c>
      <c r="B42" s="13" t="s">
        <v>44</v>
      </c>
      <c r="C42" s="13">
        <v>43404</v>
      </c>
      <c r="D42" s="5">
        <v>53</v>
      </c>
      <c r="E42" s="6" t="s">
        <v>67</v>
      </c>
      <c r="F42" s="5" t="s">
        <v>137</v>
      </c>
      <c r="G42" s="6" t="s">
        <v>138</v>
      </c>
      <c r="H42" s="5" t="str">
        <f>"000070"</f>
        <v>000070</v>
      </c>
      <c r="I42" s="4">
        <v>43363</v>
      </c>
      <c r="J42" s="5" t="str">
        <f>"000081"</f>
        <v>000081</v>
      </c>
      <c r="K42" s="4">
        <v>43363</v>
      </c>
      <c r="L42" s="5" t="str">
        <f>"000212"</f>
        <v>000212</v>
      </c>
      <c r="M42" s="4">
        <v>43363</v>
      </c>
      <c r="N42" s="5">
        <v>18</v>
      </c>
      <c r="O42" s="5" t="str">
        <f>"007159"</f>
        <v>007159</v>
      </c>
      <c r="P42" s="4">
        <v>43403</v>
      </c>
      <c r="Q42" s="7">
        <v>19.989319999999999</v>
      </c>
      <c r="R42" s="7">
        <v>2.3332899999999999</v>
      </c>
      <c r="S42" s="7">
        <v>17.656030000000001</v>
      </c>
      <c r="T42" s="5">
        <v>260</v>
      </c>
      <c r="U42" s="4">
        <v>43404</v>
      </c>
      <c r="V42" s="5">
        <v>9481420706</v>
      </c>
      <c r="W42" s="6" t="s">
        <v>139</v>
      </c>
      <c r="X42" s="5" t="s">
        <v>43</v>
      </c>
      <c r="Y42" s="6" t="s">
        <v>42</v>
      </c>
      <c r="Z42" s="5" t="s">
        <v>62</v>
      </c>
      <c r="AA42" s="6" t="s">
        <v>63</v>
      </c>
      <c r="AB42" s="7">
        <f>Q42/100</f>
        <v>0.19989319999999999</v>
      </c>
      <c r="AD42" s="8"/>
      <c r="AF42" s="8"/>
      <c r="AG42" s="8"/>
    </row>
    <row r="43" spans="1:33" x14ac:dyDescent="0.2">
      <c r="A43" s="12">
        <v>7502</v>
      </c>
      <c r="B43" s="13" t="s">
        <v>41</v>
      </c>
      <c r="C43" s="13">
        <v>43437</v>
      </c>
      <c r="D43" s="5">
        <v>53</v>
      </c>
      <c r="E43" s="6" t="s">
        <v>67</v>
      </c>
      <c r="F43" s="5" t="s">
        <v>140</v>
      </c>
      <c r="G43" s="6" t="s">
        <v>141</v>
      </c>
      <c r="H43" s="5" t="str">
        <f>"000086"</f>
        <v>000086</v>
      </c>
      <c r="I43" s="4">
        <v>43191</v>
      </c>
      <c r="J43" s="5" t="str">
        <f>"000110"</f>
        <v>000110</v>
      </c>
      <c r="K43" s="4">
        <v>42819</v>
      </c>
      <c r="L43" s="5" t="str">
        <f>"000044"</f>
        <v>000044</v>
      </c>
      <c r="M43" s="4">
        <v>42886</v>
      </c>
      <c r="N43" s="5">
        <v>16</v>
      </c>
      <c r="O43" s="5" t="str">
        <f>"007463"</f>
        <v>007463</v>
      </c>
      <c r="P43" s="4">
        <v>43421</v>
      </c>
      <c r="Q43" s="7">
        <v>14.64884</v>
      </c>
      <c r="R43" s="7">
        <v>2.01153</v>
      </c>
      <c r="S43" s="7">
        <v>12.637309999999999</v>
      </c>
      <c r="T43" s="5">
        <v>279</v>
      </c>
      <c r="U43" s="4">
        <v>43437</v>
      </c>
      <c r="V43" s="5">
        <v>9945525730</v>
      </c>
      <c r="W43" s="6" t="s">
        <v>52</v>
      </c>
      <c r="X43" s="5" t="s">
        <v>54</v>
      </c>
      <c r="Y43" s="6" t="s">
        <v>53</v>
      </c>
      <c r="Z43" s="5" t="s">
        <v>62</v>
      </c>
      <c r="AA43" s="6" t="s">
        <v>63</v>
      </c>
      <c r="AB43" s="7">
        <f>Q43/100</f>
        <v>0.14648839999999999</v>
      </c>
      <c r="AD43" s="8"/>
      <c r="AF43" s="8"/>
      <c r="AG43" s="8"/>
    </row>
    <row r="44" spans="1:33" x14ac:dyDescent="0.2">
      <c r="A44" s="12">
        <v>7720</v>
      </c>
      <c r="B44" s="13" t="s">
        <v>41</v>
      </c>
      <c r="C44" s="13">
        <v>43448</v>
      </c>
      <c r="D44" s="5">
        <v>53</v>
      </c>
      <c r="E44" s="6" t="s">
        <v>67</v>
      </c>
      <c r="F44" s="5" t="s">
        <v>142</v>
      </c>
      <c r="G44" s="6" t="s">
        <v>143</v>
      </c>
      <c r="H44" s="5" t="str">
        <f>"000032"</f>
        <v>000032</v>
      </c>
      <c r="I44" s="4">
        <v>42724</v>
      </c>
      <c r="J44" s="5" t="str">
        <f>"000009"</f>
        <v>000009</v>
      </c>
      <c r="K44" s="4">
        <v>42825</v>
      </c>
      <c r="L44" s="5" t="str">
        <f>"0000057"</f>
        <v>0000057</v>
      </c>
      <c r="M44" s="4">
        <v>42916</v>
      </c>
      <c r="N44" s="5">
        <v>17</v>
      </c>
      <c r="O44" s="5" t="str">
        <f>"007898"</f>
        <v>007898</v>
      </c>
      <c r="P44" s="4">
        <v>43445</v>
      </c>
      <c r="Q44" s="7">
        <v>18.909559999999999</v>
      </c>
      <c r="R44" s="7">
        <v>2.3204699999999998</v>
      </c>
      <c r="S44" s="7">
        <v>16.589089999999999</v>
      </c>
      <c r="T44" s="5">
        <v>292</v>
      </c>
      <c r="U44" s="4">
        <v>43448</v>
      </c>
      <c r="V44" s="5">
        <v>9980796171</v>
      </c>
      <c r="W44" s="6" t="s">
        <v>144</v>
      </c>
      <c r="X44" s="5" t="s">
        <v>56</v>
      </c>
      <c r="Y44" s="6" t="s">
        <v>55</v>
      </c>
      <c r="Z44" s="5" t="s">
        <v>59</v>
      </c>
      <c r="AA44" s="6" t="s">
        <v>60</v>
      </c>
      <c r="AB44" s="7">
        <f>Q44/100</f>
        <v>0.1890956</v>
      </c>
      <c r="AD44" s="8"/>
      <c r="AF44" s="8"/>
      <c r="AG4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2019-01-14T13:54:06Z</dcterms:modified>
</cp:coreProperties>
</file>