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9" i="1" l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<sst xmlns="http://schemas.openxmlformats.org/spreadsheetml/2006/main" count="280" uniqueCount="133">
  <si>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</si>
  <si>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</si>
  <si>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</si>
  <si>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</si>
  <si>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</si>
  <si>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</si>
  <si>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</si>
  <si>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</si>
  <si>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</si>
  <si>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</si>
  <si>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</si>
  <si>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</si>
  <si>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</si>
  <si>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</si>
  <si>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</si>
  <si>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</si>
  <si>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</si>
  <si>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</si>
  <si>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</si>
  <si>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</si>
  <si>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</si>
  <si>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</si>
  <si>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</si>
  <si>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</si>
  <si>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</si>
  <si>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</si>
  <si>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</si>
  <si>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</si>
  <si>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</si>
  <si>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</si>
  <si>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</si>
  <si>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</si>
  <si>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</si>
  <si>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</si>
  <si>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</si>
  <si>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</si>
  <si>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</si>
  <si>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</si>
  <si>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</si>
  <si>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</si>
  <si>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</si>
  <si>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</si>
  <si>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April</t>
  </si>
  <si>
    <t>Water Supply New Areas</t>
  </si>
  <si>
    <t>P1802</t>
  </si>
  <si>
    <t>KRIDL</t>
  </si>
  <si>
    <t>Works sanctioned by Hon Mayor</t>
  </si>
  <si>
    <t>P0190</t>
  </si>
  <si>
    <t>M/s.KRIDL</t>
  </si>
  <si>
    <t>14th Finance Commission Works - Drinking Water</t>
  </si>
  <si>
    <t>P3293</t>
  </si>
  <si>
    <t>14th Finance Commission Works - Providing Street Lights and Maintenance</t>
  </si>
  <si>
    <t>P3290</t>
  </si>
  <si>
    <t>14th Finance Commission Works - General Public ToiletandSeptage Maintenance</t>
  </si>
  <si>
    <t>P3294</t>
  </si>
  <si>
    <t>M/s KRIDL</t>
  </si>
  <si>
    <t>ddo089</t>
  </si>
  <si>
    <t xml:space="preserve"> Assistant Executive Engineer Electrical East Zone</t>
  </si>
  <si>
    <t>ddo084</t>
  </si>
  <si>
    <t xml:space="preserve"> Assistant Executive Engineer C V Raman Nagar East Zone</t>
  </si>
  <si>
    <t>ddo075</t>
  </si>
  <si>
    <t xml:space="preserve"> Executive Engineer Project East Zone</t>
  </si>
  <si>
    <t>Chairman BWSSB</t>
  </si>
  <si>
    <t>New Tippa Sandra</t>
  </si>
  <si>
    <t>058-16-000010</t>
  </si>
  <si>
    <t>IMPROVEMENTS TO ROAD SIDE DRAINS AROUND GANDHI PARK AND MIRANDA SCHOOL AND SURROUNDING AREAS IN WARD NO 58</t>
  </si>
  <si>
    <t>S Deepak Kumar</t>
  </si>
  <si>
    <t>058-16-000008</t>
  </si>
  <si>
    <t>IMPROVEMENTS TO ROAD SIDE DRAINS AT GM PALYA AND CAUVERY LAYOUT AND SURROUNDING AREAS IN WARD NO 58</t>
  </si>
  <si>
    <t>058-16-000006</t>
  </si>
  <si>
    <t>IMPROVEMENTS TO ROAD SIDE DRAINS AT MARAPPA LAYOUT BYRASANDRA AND SURROUNDINGS AREA IN WARD NO 58</t>
  </si>
  <si>
    <t>058-16-000007</t>
  </si>
  <si>
    <t>IMPROVEMENTS TO ROAD SIDE DRIANS AT CHOWDESHWARI TEMPLE ROAD AND SURROUNDING AREA IN WARD NO 58</t>
  </si>
  <si>
    <t>058-16-000014</t>
  </si>
  <si>
    <t>IMPROVEMENTS TO ROAD SIDE DRAINS IN HAL 3RD STAGE AND SURROUNDING AREA IN WARD NO 58</t>
  </si>
  <si>
    <t>S Sunil Kumar</t>
  </si>
  <si>
    <t>058-16-000001</t>
  </si>
  <si>
    <t>IMPROVEMENTS TOROAD SIDE DRAINS AROUND KUVEMPU PARK AND SHISHU GRUHA SCHOOL GROUND AND SURROUNDING AREA IN WARD NO 58</t>
  </si>
  <si>
    <t>S Sunil kumar</t>
  </si>
  <si>
    <t>058-17-000009</t>
  </si>
  <si>
    <t>PROVIDING OUT DOOR GYM EQUIPMENTS AND OTHER WORKS AT RAJARATHNAM PARK IN WARD NO 58 NEW THIPPASANDRA</t>
  </si>
  <si>
    <t>Technical Manager-II, KRIDL</t>
  </si>
  <si>
    <t>P0311</t>
  </si>
  <si>
    <t>Landscape Development Of Parks/Medians/Boulevants and Circles(Janoodya Works)</t>
  </si>
  <si>
    <t>058-17-000049</t>
  </si>
  <si>
    <t>Development of Crematorium burial grounds in W N 58</t>
  </si>
  <si>
    <t>058-17-000007</t>
  </si>
  <si>
    <t>PROVIDING OPEN GYM AND OTHER WORKS AT MICHEL PALYA PARK IN WARD NO 58 NEW THIPPASANDRA</t>
  </si>
  <si>
    <t>058-17-000008</t>
  </si>
  <si>
    <t>IMPROVEMENTS TO TRIANGLE PARK 2ND MAIN 3RD CROSS IN WARD NO 58 NEW THIPPASANDRA</t>
  </si>
  <si>
    <t>058-16-000034</t>
  </si>
  <si>
    <t>DRILLING OF NEW BOREWELL AND PROVIDING PIPELINE FOR BYRASANDRA GM PALYA NEW THIPPPASANDRA MICHEAL PALYA NEW THIPPASANDRA IN WARD NO 57</t>
  </si>
  <si>
    <t>L Lokesh</t>
  </si>
  <si>
    <t>058-17-000046</t>
  </si>
  <si>
    <t>Engagement of Gangman and Hiring of Tractor Tippers for cleaning and Maintenance of road side drains and other cleaning works in works in ward no 58</t>
  </si>
  <si>
    <t>KR Srikanth</t>
  </si>
  <si>
    <t>058-18-000001</t>
  </si>
  <si>
    <t>Drilling of Borewell near Vishweshwaraiah park an Rama Temple and fixing of pipe line in New Thippasandra ward no 58</t>
  </si>
  <si>
    <t>058-16-000032</t>
  </si>
  <si>
    <t>Improvements to drains and roads to Thippasandra cross roads and surrounding area in ward No 58.</t>
  </si>
  <si>
    <t>058-17-000001</t>
  </si>
  <si>
    <t>Improvements of drain and roads to H A L 3rd stage and surrounding area in ward no 58</t>
  </si>
  <si>
    <t>058-16-000013</t>
  </si>
  <si>
    <t>LABELING TO NAME BOARDS IN WARD NO 58</t>
  </si>
  <si>
    <t>Mahesh KM</t>
  </si>
  <si>
    <t>058-16-000033</t>
  </si>
  <si>
    <t>Improvements to drains and roads to GM Palya main road and cross roads in Ward 58</t>
  </si>
  <si>
    <t>058-17-000047</t>
  </si>
  <si>
    <t>Providing LED lights to Children Play areas street lights, times and other accessories to ward no 58</t>
  </si>
  <si>
    <t>Engagement of Gangman and Hiring of Tractor Tippers for cleaning and Maintenance of road side drains and other cleaning works in  works in ward no 58</t>
  </si>
  <si>
    <t>058-16-000031</t>
  </si>
  <si>
    <t>PROVIDING LED PARK LIGHTINGS TO KUVEMPU PARK VISHWESHVARIAH AND RAJA RATHNAM PARK IN NEW THIPPASANDRA WARD NO 58</t>
  </si>
  <si>
    <t>M/s Himagiri Sree Electricals</t>
  </si>
  <si>
    <t>P0973</t>
  </si>
  <si>
    <t>Lighting of Parks, Toilet Amenities</t>
  </si>
  <si>
    <t>058-18-000024</t>
  </si>
  <si>
    <t>Providing new LED lights at new Thippasandra GM palya Byrasandra and surrounding areas in ward no 58</t>
  </si>
  <si>
    <t>058-18-000025</t>
  </si>
  <si>
    <t xml:space="preserve">Providing new LED lights at Krishnappa garden and surrounding areas in ward no 58 </t>
  </si>
  <si>
    <t>058-14-000012</t>
  </si>
  <si>
    <t>Providing Intermidate Tubulur Pole and Fitting at 80 Feet Road in Ward no 58</t>
  </si>
  <si>
    <t>M/s Hi-tech Electriclas</t>
  </si>
  <si>
    <t>P0541</t>
  </si>
  <si>
    <t>Emergency Reserve Fund</t>
  </si>
  <si>
    <t>058-17-000051</t>
  </si>
  <si>
    <t>Providing UGD lines in W N 58</t>
  </si>
  <si>
    <t>058-18-000059</t>
  </si>
  <si>
    <t>Providing Safety Grill and beautification around indira canteen in ward No 58</t>
  </si>
  <si>
    <t>058-17-000006</t>
  </si>
  <si>
    <t>Repairs to BBMP toilet Blocks at 4th Main 6th Cross, New Thippasandra in Ward No.58</t>
  </si>
  <si>
    <t>Abdul Khader</t>
  </si>
  <si>
    <t>058-18-000028</t>
  </si>
  <si>
    <t xml:space="preserve">Renovation of toilets at Vishveshawaraiah park in ward no 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</si>
</sst>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workbookViewId="0">
      <selection activeCell="A2" sqref="A2:XFD29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368</v>
      </c>
      <c r="B2" s="13" t="s">
        <v>42</v>
      </c>
      <c r="C2" s="13">
        <v>43200</v>
      </c>
      <c r="D2" s="5">
        <v>58</v>
      </c>
      <c r="E2" s="6" t="s">
        <v>63</v>
      </c>
      <c r="F2" s="5" t="s">
        <v>64</v>
      </c>
      <c r="G2" s="6" t="s">
        <v>65</v>
      </c>
      <c r="H2" s="5" t="str">
        <f>"000057"</f>
        <v>000057</v>
      </c>
      <c r="I2" s="4">
        <v>42556</v>
      </c>
      <c r="J2" s="5" t="str">
        <f>"000054"</f>
        <v>000054</v>
      </c>
      <c r="K2" s="4">
        <v>42580</v>
      </c>
      <c r="L2" s="5" t="str">
        <f>"000045"</f>
        <v>000045</v>
      </c>
      <c r="M2" s="4">
        <v>42580</v>
      </c>
      <c r="N2" s="5">
        <v>16</v>
      </c>
      <c r="O2" s="5" t="str">
        <f>"010993"</f>
        <v>010993</v>
      </c>
      <c r="P2" s="4">
        <v>43187</v>
      </c>
      <c r="Q2" s="7">
        <v>3.6625899999999998</v>
      </c>
      <c r="R2" s="7">
        <v>0.26258999999999999</v>
      </c>
      <c r="S2" s="7">
        <v>3.4</v>
      </c>
      <c r="T2" s="5">
        <v>9</v>
      </c>
      <c r="U2" s="4">
        <v>43200</v>
      </c>
      <c r="V2" s="5">
        <v>9986649990</v>
      </c>
      <c r="W2" s="6" t="s">
        <v>66</v>
      </c>
      <c r="X2" s="5" t="s">
        <v>29</v>
      </c>
      <c r="Y2" s="6" t="s">
        <v>30</v>
      </c>
      <c r="Z2" s="5" t="s">
        <v>58</v>
      </c>
      <c r="AA2" s="6" t="s">
        <v>59</v>
      </c>
      <c r="AB2" s="7">
        <v>3.6625899999999996E-2</v>
      </c>
      <c r="AD2" s="8"/>
      <c r="AF2" s="8"/>
      <c r="AG2" s="8"/>
    </row>
    <row r="3" spans="1:33" x14ac:dyDescent="0.2">
      <c r="A3" s="12">
        <v>369</v>
      </c>
      <c r="B3" s="13" t="s">
        <v>42</v>
      </c>
      <c r="C3" s="13">
        <v>43200</v>
      </c>
      <c r="D3" s="5">
        <v>58</v>
      </c>
      <c r="E3" s="6" t="s">
        <v>63</v>
      </c>
      <c r="F3" s="5" t="s">
        <v>67</v>
      </c>
      <c r="G3" s="6" t="s">
        <v>68</v>
      </c>
      <c r="H3" s="5" t="str">
        <f>"000058"</f>
        <v>000058</v>
      </c>
      <c r="I3" s="4">
        <v>42556</v>
      </c>
      <c r="J3" s="5" t="str">
        <f>"000055"</f>
        <v>000055</v>
      </c>
      <c r="K3" s="4">
        <v>42580</v>
      </c>
      <c r="L3" s="5" t="str">
        <f>"000046"</f>
        <v>000046</v>
      </c>
      <c r="M3" s="4">
        <v>42580</v>
      </c>
      <c r="N3" s="5">
        <v>16</v>
      </c>
      <c r="O3" s="5" t="str">
        <f>"010996"</f>
        <v>010996</v>
      </c>
      <c r="P3" s="4">
        <v>43187</v>
      </c>
      <c r="Q3" s="7">
        <v>7.88781</v>
      </c>
      <c r="R3" s="7">
        <v>0.52781</v>
      </c>
      <c r="S3" s="7">
        <v>7.36</v>
      </c>
      <c r="T3" s="5">
        <v>9</v>
      </c>
      <c r="U3" s="4">
        <v>43200</v>
      </c>
      <c r="V3" s="5">
        <v>9986649990</v>
      </c>
      <c r="W3" s="6" t="s">
        <v>66</v>
      </c>
      <c r="X3" s="5" t="s">
        <v>29</v>
      </c>
      <c r="Y3" s="6" t="s">
        <v>30</v>
      </c>
      <c r="Z3" s="5" t="s">
        <v>58</v>
      </c>
      <c r="AA3" s="6" t="s">
        <v>59</v>
      </c>
      <c r="AB3" s="7">
        <v>7.8878100000000007E-2</v>
      </c>
      <c r="AD3" s="8"/>
      <c r="AF3" s="8"/>
      <c r="AG3" s="8"/>
    </row>
    <row r="4" spans="1:33" x14ac:dyDescent="0.2">
      <c r="A4" s="12">
        <v>370</v>
      </c>
      <c r="B4" s="13" t="s">
        <v>42</v>
      </c>
      <c r="C4" s="13">
        <v>43200</v>
      </c>
      <c r="D4" s="5">
        <v>58</v>
      </c>
      <c r="E4" s="6" t="s">
        <v>63</v>
      </c>
      <c r="F4" s="5" t="s">
        <v>69</v>
      </c>
      <c r="G4" s="6" t="s">
        <v>70</v>
      </c>
      <c r="H4" s="5" t="str">
        <f>"000056"</f>
        <v>000056</v>
      </c>
      <c r="I4" s="4">
        <v>42556</v>
      </c>
      <c r="J4" s="5" t="str">
        <f>"000056"</f>
        <v>000056</v>
      </c>
      <c r="K4" s="4">
        <v>42580</v>
      </c>
      <c r="L4" s="5" t="str">
        <f>"000047"</f>
        <v>000047</v>
      </c>
      <c r="M4" s="4">
        <v>42580</v>
      </c>
      <c r="N4" s="5">
        <v>16</v>
      </c>
      <c r="O4" s="5" t="str">
        <f>"010997"</f>
        <v>010997</v>
      </c>
      <c r="P4" s="4">
        <v>43187</v>
      </c>
      <c r="Q4" s="7">
        <v>3.9165800000000002</v>
      </c>
      <c r="R4" s="7">
        <v>0.27907999999999999</v>
      </c>
      <c r="S4" s="7">
        <v>3.6375000000000002</v>
      </c>
      <c r="T4" s="5">
        <v>9</v>
      </c>
      <c r="U4" s="4">
        <v>43200</v>
      </c>
      <c r="V4" s="5">
        <v>9986649990</v>
      </c>
      <c r="W4" s="6" t="s">
        <v>66</v>
      </c>
      <c r="X4" s="5" t="s">
        <v>29</v>
      </c>
      <c r="Y4" s="6" t="s">
        <v>30</v>
      </c>
      <c r="Z4" s="5" t="s">
        <v>58</v>
      </c>
      <c r="AA4" s="6" t="s">
        <v>59</v>
      </c>
      <c r="AB4" s="7">
        <v>3.9165800000000001E-2</v>
      </c>
      <c r="AD4" s="8"/>
      <c r="AF4" s="8"/>
      <c r="AG4" s="8"/>
    </row>
    <row r="5" spans="1:33" x14ac:dyDescent="0.2">
      <c r="A5" s="12">
        <v>371</v>
      </c>
      <c r="B5" s="13" t="s">
        <v>42</v>
      </c>
      <c r="C5" s="13">
        <v>43200</v>
      </c>
      <c r="D5" s="5">
        <v>58</v>
      </c>
      <c r="E5" s="6" t="s">
        <v>63</v>
      </c>
      <c r="F5" s="5" t="s">
        <v>71</v>
      </c>
      <c r="G5" s="6" t="s">
        <v>72</v>
      </c>
      <c r="H5" s="5" t="str">
        <f>"000055"</f>
        <v>000055</v>
      </c>
      <c r="I5" s="4">
        <v>42556</v>
      </c>
      <c r="J5" s="5" t="str">
        <f>"000057"</f>
        <v>000057</v>
      </c>
      <c r="K5" s="4">
        <v>42580</v>
      </c>
      <c r="L5" s="5" t="str">
        <f>"000048"</f>
        <v>000048</v>
      </c>
      <c r="M5" s="4">
        <v>42580</v>
      </c>
      <c r="N5" s="5">
        <v>16</v>
      </c>
      <c r="O5" s="5" t="str">
        <f>"010998"</f>
        <v>010998</v>
      </c>
      <c r="P5" s="4">
        <v>43187</v>
      </c>
      <c r="Q5" s="7">
        <v>3.9918100000000001</v>
      </c>
      <c r="R5" s="7">
        <v>0.29350999999999999</v>
      </c>
      <c r="S5" s="7">
        <v>3.6983000000000001</v>
      </c>
      <c r="T5" s="5">
        <v>9</v>
      </c>
      <c r="U5" s="4">
        <v>43200</v>
      </c>
      <c r="V5" s="5">
        <v>9986649990</v>
      </c>
      <c r="W5" s="6" t="s">
        <v>66</v>
      </c>
      <c r="X5" s="5" t="s">
        <v>29</v>
      </c>
      <c r="Y5" s="6" t="s">
        <v>30</v>
      </c>
      <c r="Z5" s="5" t="s">
        <v>58</v>
      </c>
      <c r="AA5" s="6" t="s">
        <v>59</v>
      </c>
      <c r="AB5" s="7">
        <v>3.9918099999999998E-2</v>
      </c>
      <c r="AD5" s="8"/>
      <c r="AF5" s="8"/>
      <c r="AG5" s="8"/>
    </row>
    <row r="6" spans="1:33" x14ac:dyDescent="0.2">
      <c r="A6" s="12">
        <v>372</v>
      </c>
      <c r="B6" s="13" t="s">
        <v>42</v>
      </c>
      <c r="C6" s="13">
        <v>43200</v>
      </c>
      <c r="D6" s="5">
        <v>58</v>
      </c>
      <c r="E6" s="6" t="s">
        <v>63</v>
      </c>
      <c r="F6" s="5" t="s">
        <v>73</v>
      </c>
      <c r="G6" s="6" t="s">
        <v>74</v>
      </c>
      <c r="H6" s="5" t="str">
        <f>"000045"</f>
        <v>000045</v>
      </c>
      <c r="I6" s="4">
        <v>42542</v>
      </c>
      <c r="J6" s="5" t="str">
        <f>"000062"</f>
        <v>000062</v>
      </c>
      <c r="K6" s="4">
        <v>42580</v>
      </c>
      <c r="L6" s="5" t="str">
        <f>"000056"</f>
        <v>000056</v>
      </c>
      <c r="M6" s="4">
        <v>42581</v>
      </c>
      <c r="N6" s="5">
        <v>16</v>
      </c>
      <c r="O6" s="5" t="str">
        <f>"000235"</f>
        <v>000235</v>
      </c>
      <c r="P6" s="4">
        <v>43194</v>
      </c>
      <c r="Q6" s="7">
        <v>4.9591099999999999</v>
      </c>
      <c r="R6" s="7">
        <v>0.32611000000000001</v>
      </c>
      <c r="S6" s="7">
        <v>4.633</v>
      </c>
      <c r="T6" s="5">
        <v>9</v>
      </c>
      <c r="U6" s="4">
        <v>43200</v>
      </c>
      <c r="V6" s="5">
        <v>9845004232</v>
      </c>
      <c r="W6" s="6" t="s">
        <v>75</v>
      </c>
      <c r="X6" s="5" t="s">
        <v>29</v>
      </c>
      <c r="Y6" s="6" t="s">
        <v>30</v>
      </c>
      <c r="Z6" s="5" t="s">
        <v>58</v>
      </c>
      <c r="AA6" s="6" t="s">
        <v>59</v>
      </c>
      <c r="AB6" s="7">
        <v>4.9591099999999999E-2</v>
      </c>
      <c r="AD6" s="8"/>
      <c r="AF6" s="8"/>
      <c r="AG6" s="8"/>
    </row>
    <row r="7" spans="1:33" x14ac:dyDescent="0.2">
      <c r="A7" s="12">
        <v>373</v>
      </c>
      <c r="B7" s="13" t="s">
        <v>42</v>
      </c>
      <c r="C7" s="13">
        <v>43200</v>
      </c>
      <c r="D7" s="5">
        <v>58</v>
      </c>
      <c r="E7" s="6" t="s">
        <v>63</v>
      </c>
      <c r="F7" s="5" t="s">
        <v>76</v>
      </c>
      <c r="G7" s="6" t="s">
        <v>77</v>
      </c>
      <c r="H7" s="5" t="str">
        <f>"000044"</f>
        <v>000044</v>
      </c>
      <c r="I7" s="4">
        <v>42542</v>
      </c>
      <c r="J7" s="5" t="str">
        <f>"000063"</f>
        <v>000063</v>
      </c>
      <c r="K7" s="4">
        <v>42580</v>
      </c>
      <c r="L7" s="5" t="str">
        <f>"000057"</f>
        <v>000057</v>
      </c>
      <c r="M7" s="4">
        <v>42581</v>
      </c>
      <c r="N7" s="5">
        <v>16</v>
      </c>
      <c r="O7" s="5" t="str">
        <f>"000236"</f>
        <v>000236</v>
      </c>
      <c r="P7" s="4">
        <v>43194</v>
      </c>
      <c r="Q7" s="7">
        <v>3.99</v>
      </c>
      <c r="R7" s="7">
        <v>0.3</v>
      </c>
      <c r="S7" s="7">
        <v>3.69</v>
      </c>
      <c r="T7" s="5">
        <v>9</v>
      </c>
      <c r="U7" s="4">
        <v>43200</v>
      </c>
      <c r="V7" s="5">
        <v>9845004232</v>
      </c>
      <c r="W7" s="6" t="s">
        <v>78</v>
      </c>
      <c r="X7" s="5" t="s">
        <v>29</v>
      </c>
      <c r="Y7" s="6" t="s">
        <v>30</v>
      </c>
      <c r="Z7" s="5" t="s">
        <v>58</v>
      </c>
      <c r="AA7" s="6" t="s">
        <v>59</v>
      </c>
      <c r="AB7" s="7">
        <v>3.9900000000000005E-2</v>
      </c>
      <c r="AD7" s="8"/>
      <c r="AF7" s="8"/>
      <c r="AG7" s="8"/>
    </row>
    <row r="8" spans="1:33" x14ac:dyDescent="0.2">
      <c r="A8" s="12">
        <v>1116</v>
      </c>
      <c r="B8" s="13" t="s">
        <v>33</v>
      </c>
      <c r="C8" s="13">
        <v>43230</v>
      </c>
      <c r="D8" s="5">
        <v>58</v>
      </c>
      <c r="E8" s="6" t="s">
        <v>63</v>
      </c>
      <c r="F8" s="5" t="s">
        <v>79</v>
      </c>
      <c r="G8" s="6" t="s">
        <v>80</v>
      </c>
      <c r="H8" s="5" t="str">
        <f>"000041"</f>
        <v>000041</v>
      </c>
      <c r="I8" s="4">
        <v>42693</v>
      </c>
      <c r="J8" s="5" t="str">
        <f>"000061"</f>
        <v>000061</v>
      </c>
      <c r="K8" s="4">
        <v>42734</v>
      </c>
      <c r="L8" s="5" t="str">
        <f>"592"</f>
        <v>592</v>
      </c>
      <c r="M8" s="4">
        <v>16</v>
      </c>
      <c r="N8" s="5">
        <v>17</v>
      </c>
      <c r="O8" s="5" t="str">
        <f>"001133"</f>
        <v>001133</v>
      </c>
      <c r="P8" s="4">
        <v>43227</v>
      </c>
      <c r="Q8" s="7">
        <v>19.789339999999999</v>
      </c>
      <c r="R8" s="7">
        <v>2.9913599999999998</v>
      </c>
      <c r="S8" s="7">
        <v>16.797979999999999</v>
      </c>
      <c r="T8" s="5">
        <v>48</v>
      </c>
      <c r="U8" s="4">
        <v>43230</v>
      </c>
      <c r="V8" s="5">
        <v>9740402579</v>
      </c>
      <c r="W8" s="6" t="s">
        <v>81</v>
      </c>
      <c r="X8" s="5" t="s">
        <v>82</v>
      </c>
      <c r="Y8" s="6" t="s">
        <v>83</v>
      </c>
      <c r="Z8" s="5" t="s">
        <v>60</v>
      </c>
      <c r="AA8" s="6" t="s">
        <v>61</v>
      </c>
      <c r="AB8" s="7">
        <v>0.1978934</v>
      </c>
      <c r="AD8" s="8"/>
      <c r="AF8" s="8"/>
      <c r="AG8" s="8"/>
    </row>
    <row r="9" spans="1:33" x14ac:dyDescent="0.2">
      <c r="A9" s="12">
        <v>1302</v>
      </c>
      <c r="B9" s="13" t="s">
        <v>33</v>
      </c>
      <c r="C9" s="13">
        <v>43241</v>
      </c>
      <c r="D9" s="5">
        <v>58</v>
      </c>
      <c r="E9" s="6" t="s">
        <v>63</v>
      </c>
      <c r="F9" s="5" t="s">
        <v>84</v>
      </c>
      <c r="G9" s="6" t="s">
        <v>85</v>
      </c>
      <c r="H9" s="5" t="str">
        <f>"000027"</f>
        <v>000027</v>
      </c>
      <c r="I9" s="4">
        <v>43038</v>
      </c>
      <c r="J9" s="5" t="str">
        <f>"000008"</f>
        <v>000008</v>
      </c>
      <c r="K9" s="4">
        <v>43200</v>
      </c>
      <c r="L9" s="5" t="str">
        <f>"000012"</f>
        <v>000012</v>
      </c>
      <c r="M9" s="4">
        <v>43200</v>
      </c>
      <c r="N9" s="5">
        <v>17</v>
      </c>
      <c r="O9" s="5" t="str">
        <f>"001612"</f>
        <v>001612</v>
      </c>
      <c r="P9" s="4">
        <v>43239</v>
      </c>
      <c r="Q9" s="7">
        <v>69.47448</v>
      </c>
      <c r="R9" s="7">
        <v>6.9537399999999998</v>
      </c>
      <c r="S9" s="7">
        <v>62.520740000000004</v>
      </c>
      <c r="T9" s="5">
        <v>56</v>
      </c>
      <c r="U9" s="4">
        <v>43241</v>
      </c>
      <c r="V9" s="5">
        <v>123456789</v>
      </c>
      <c r="W9" s="6" t="s">
        <v>45</v>
      </c>
      <c r="X9" s="5" t="s">
        <v>35</v>
      </c>
      <c r="Y9" s="6" t="s">
        <v>36</v>
      </c>
      <c r="Z9" s="5" t="s">
        <v>58</v>
      </c>
      <c r="AA9" s="6" t="s">
        <v>59</v>
      </c>
      <c r="AB9" s="7">
        <v>0.69474480000000005</v>
      </c>
      <c r="AD9" s="8"/>
      <c r="AF9" s="8"/>
      <c r="AG9" s="8"/>
    </row>
    <row r="10" spans="1:33" x14ac:dyDescent="0.2">
      <c r="A10" s="12">
        <v>1421</v>
      </c>
      <c r="B10" s="13" t="s">
        <v>33</v>
      </c>
      <c r="C10" s="13">
        <v>43242</v>
      </c>
      <c r="D10" s="5">
        <v>58</v>
      </c>
      <c r="E10" s="6" t="s">
        <v>63</v>
      </c>
      <c r="F10" s="5" t="s">
        <v>86</v>
      </c>
      <c r="G10" s="6" t="s">
        <v>87</v>
      </c>
      <c r="H10" s="5" t="str">
        <f>"000039"</f>
        <v>000039</v>
      </c>
      <c r="I10" s="4">
        <v>42693</v>
      </c>
      <c r="J10" s="5" t="str">
        <f>"000059"</f>
        <v>000059</v>
      </c>
      <c r="K10" s="4">
        <v>42734</v>
      </c>
      <c r="L10" s="5" t="str">
        <f>"590"</f>
        <v>590</v>
      </c>
      <c r="M10" s="4">
        <v>16</v>
      </c>
      <c r="N10" s="5">
        <v>17</v>
      </c>
      <c r="O10" s="5" t="str">
        <f>"001556"</f>
        <v>001556</v>
      </c>
      <c r="P10" s="4">
        <v>43238</v>
      </c>
      <c r="Q10" s="7">
        <v>14.8545</v>
      </c>
      <c r="R10" s="7">
        <v>2.2502200000000001</v>
      </c>
      <c r="S10" s="7">
        <v>12.604279999999999</v>
      </c>
      <c r="T10" s="5">
        <v>59</v>
      </c>
      <c r="U10" s="4">
        <v>43242</v>
      </c>
      <c r="V10" s="5">
        <v>9740402579</v>
      </c>
      <c r="W10" s="6" t="s">
        <v>81</v>
      </c>
      <c r="X10" s="5" t="s">
        <v>82</v>
      </c>
      <c r="Y10" s="6" t="s">
        <v>83</v>
      </c>
      <c r="Z10" s="5" t="s">
        <v>60</v>
      </c>
      <c r="AA10" s="6" t="s">
        <v>61</v>
      </c>
      <c r="AB10" s="7">
        <v>0.14854500000000001</v>
      </c>
      <c r="AD10" s="8"/>
      <c r="AF10" s="8"/>
      <c r="AG10" s="8"/>
    </row>
    <row r="11" spans="1:33" x14ac:dyDescent="0.2">
      <c r="A11" s="12">
        <v>1422</v>
      </c>
      <c r="B11" s="13" t="s">
        <v>33</v>
      </c>
      <c r="C11" s="13">
        <v>43242</v>
      </c>
      <c r="D11" s="5">
        <v>58</v>
      </c>
      <c r="E11" s="6" t="s">
        <v>63</v>
      </c>
      <c r="F11" s="5" t="s">
        <v>88</v>
      </c>
      <c r="G11" s="6" t="s">
        <v>89</v>
      </c>
      <c r="H11" s="5" t="str">
        <f>"000040"</f>
        <v>000040</v>
      </c>
      <c r="I11" s="4">
        <v>42693</v>
      </c>
      <c r="J11" s="5" t="str">
        <f>"000060"</f>
        <v>000060</v>
      </c>
      <c r="K11" s="4">
        <v>42734</v>
      </c>
      <c r="L11" s="5" t="str">
        <f>"591"</f>
        <v>591</v>
      </c>
      <c r="M11" s="4">
        <v>16</v>
      </c>
      <c r="N11" s="5">
        <v>17</v>
      </c>
      <c r="O11" s="5" t="str">
        <f>"001557"</f>
        <v>001557</v>
      </c>
      <c r="P11" s="4">
        <v>43238</v>
      </c>
      <c r="Q11" s="7">
        <v>14.84155</v>
      </c>
      <c r="R11" s="7">
        <v>2.2469000000000001</v>
      </c>
      <c r="S11" s="7">
        <v>12.59465</v>
      </c>
      <c r="T11" s="5">
        <v>59</v>
      </c>
      <c r="U11" s="4">
        <v>43242</v>
      </c>
      <c r="V11" s="5">
        <v>9740402579</v>
      </c>
      <c r="W11" s="6" t="s">
        <v>81</v>
      </c>
      <c r="X11" s="5" t="s">
        <v>82</v>
      </c>
      <c r="Y11" s="6" t="s">
        <v>83</v>
      </c>
      <c r="Z11" s="5" t="s">
        <v>60</v>
      </c>
      <c r="AA11" s="6" t="s">
        <v>61</v>
      </c>
      <c r="AB11" s="7">
        <v>0.14841550000000001</v>
      </c>
      <c r="AD11" s="8"/>
      <c r="AF11" s="8"/>
      <c r="AG11" s="8"/>
    </row>
    <row r="12" spans="1:33" x14ac:dyDescent="0.2">
      <c r="A12" s="12">
        <v>2446</v>
      </c>
      <c r="B12" s="13" t="s">
        <v>32</v>
      </c>
      <c r="C12" s="13">
        <v>43272</v>
      </c>
      <c r="D12" s="5">
        <v>58</v>
      </c>
      <c r="E12" s="6" t="s">
        <v>63</v>
      </c>
      <c r="F12" s="5" t="s">
        <v>90</v>
      </c>
      <c r="G12" s="6" t="s">
        <v>91</v>
      </c>
      <c r="H12" s="5" t="str">
        <f>"000090"</f>
        <v>000090</v>
      </c>
      <c r="I12" s="4">
        <v>42670</v>
      </c>
      <c r="J12" s="5" t="str">
        <f>"00"</f>
        <v>00</v>
      </c>
      <c r="K12" s="4">
        <v>32</v>
      </c>
      <c r="L12" s="5" t="str">
        <f>"000050"</f>
        <v>000050</v>
      </c>
      <c r="M12" s="4">
        <v>42916</v>
      </c>
      <c r="N12" s="5">
        <v>16</v>
      </c>
      <c r="O12" s="5" t="str">
        <f>"002677"</f>
        <v>002677</v>
      </c>
      <c r="P12" s="4">
        <v>43270</v>
      </c>
      <c r="Q12" s="7">
        <v>17.40034</v>
      </c>
      <c r="R12" s="7">
        <v>1.1003400000000001</v>
      </c>
      <c r="S12" s="7">
        <v>16.3</v>
      </c>
      <c r="T12" s="5">
        <v>98</v>
      </c>
      <c r="U12" s="4">
        <v>43272</v>
      </c>
      <c r="V12" s="5">
        <v>9448339003</v>
      </c>
      <c r="W12" s="6" t="s">
        <v>92</v>
      </c>
      <c r="X12" s="5" t="s">
        <v>44</v>
      </c>
      <c r="Y12" s="6" t="s">
        <v>43</v>
      </c>
      <c r="Z12" s="5" t="s">
        <v>58</v>
      </c>
      <c r="AA12" s="6" t="s">
        <v>59</v>
      </c>
      <c r="AB12" s="7">
        <v>0.1740034</v>
      </c>
      <c r="AD12" s="8"/>
      <c r="AF12" s="8"/>
      <c r="AG12" s="8"/>
    </row>
    <row r="13" spans="1:33" x14ac:dyDescent="0.2">
      <c r="A13" s="12">
        <v>3000</v>
      </c>
      <c r="B13" s="13" t="s">
        <v>31</v>
      </c>
      <c r="C13" s="13">
        <v>43285</v>
      </c>
      <c r="D13" s="5">
        <v>58</v>
      </c>
      <c r="E13" s="6" t="s">
        <v>63</v>
      </c>
      <c r="F13" s="5" t="s">
        <v>93</v>
      </c>
      <c r="G13" s="6" t="s">
        <v>94</v>
      </c>
      <c r="H13" s="5" t="str">
        <f>"000063"</f>
        <v>000063</v>
      </c>
      <c r="I13" s="4">
        <v>42916</v>
      </c>
      <c r="J13" s="5" t="str">
        <f>"000028"</f>
        <v>000028</v>
      </c>
      <c r="K13" s="4">
        <v>43262</v>
      </c>
      <c r="L13" s="5" t="str">
        <f>"000057"</f>
        <v>000057</v>
      </c>
      <c r="M13" s="4">
        <v>43262</v>
      </c>
      <c r="N13" s="5">
        <v>17</v>
      </c>
      <c r="O13" s="5" t="str">
        <f>"003284"</f>
        <v>003284</v>
      </c>
      <c r="P13" s="4">
        <v>43284</v>
      </c>
      <c r="Q13" s="7">
        <v>5.9040600000000003</v>
      </c>
      <c r="R13" s="7">
        <v>0.1241</v>
      </c>
      <c r="S13" s="7">
        <v>5.77996</v>
      </c>
      <c r="T13" s="5">
        <v>111</v>
      </c>
      <c r="U13" s="4">
        <v>43285</v>
      </c>
      <c r="V13" s="5">
        <v>123456789</v>
      </c>
      <c r="W13" s="6" t="s">
        <v>95</v>
      </c>
      <c r="X13" s="5" t="s">
        <v>35</v>
      </c>
      <c r="Y13" s="6" t="s">
        <v>36</v>
      </c>
      <c r="Z13" s="5" t="s">
        <v>58</v>
      </c>
      <c r="AA13" s="6" t="s">
        <v>59</v>
      </c>
      <c r="AB13" s="7">
        <v>5.9040600000000006E-2</v>
      </c>
      <c r="AD13" s="8"/>
      <c r="AF13" s="8"/>
      <c r="AG13" s="8"/>
    </row>
    <row r="14" spans="1:33" x14ac:dyDescent="0.2">
      <c r="A14" s="12">
        <v>3243</v>
      </c>
      <c r="B14" s="13" t="s">
        <v>31</v>
      </c>
      <c r="C14" s="13">
        <v>43293</v>
      </c>
      <c r="D14" s="5">
        <v>58</v>
      </c>
      <c r="E14" s="6" t="s">
        <v>63</v>
      </c>
      <c r="F14" s="5" t="s">
        <v>96</v>
      </c>
      <c r="G14" s="6" t="s">
        <v>97</v>
      </c>
      <c r="H14" s="5" t="str">
        <f>"000132"</f>
        <v>000132</v>
      </c>
      <c r="I14" s="4">
        <v>43179</v>
      </c>
      <c r="J14" s="5" t="str">
        <f>"000033"</f>
        <v>000033</v>
      </c>
      <c r="K14" s="4">
        <v>43272</v>
      </c>
      <c r="L14" s="5" t="str">
        <f>"000060"</f>
        <v>000060</v>
      </c>
      <c r="M14" s="4">
        <v>43272</v>
      </c>
      <c r="N14" s="5">
        <v>18</v>
      </c>
      <c r="O14" s="5" t="str">
        <f>"003601"</f>
        <v>003601</v>
      </c>
      <c r="P14" s="4">
        <v>43292</v>
      </c>
      <c r="Q14" s="7">
        <v>19.99643</v>
      </c>
      <c r="R14" s="7">
        <v>1.6681900000000001</v>
      </c>
      <c r="S14" s="7">
        <v>18.328240000000001</v>
      </c>
      <c r="T14" s="5">
        <v>123</v>
      </c>
      <c r="U14" s="4">
        <v>43293</v>
      </c>
      <c r="V14" s="5">
        <v>123456789</v>
      </c>
      <c r="W14" s="6" t="s">
        <v>45</v>
      </c>
      <c r="X14" s="5" t="s">
        <v>50</v>
      </c>
      <c r="Y14" s="6" t="s">
        <v>49</v>
      </c>
      <c r="Z14" s="5" t="s">
        <v>58</v>
      </c>
      <c r="AA14" s="6" t="s">
        <v>59</v>
      </c>
      <c r="AB14" s="7">
        <v>0.19996430000000001</v>
      </c>
      <c r="AD14" s="8"/>
      <c r="AF14" s="8"/>
      <c r="AG14" s="8"/>
    </row>
    <row r="15" spans="1:33" x14ac:dyDescent="0.2">
      <c r="A15" s="12">
        <v>3284</v>
      </c>
      <c r="B15" s="13" t="s">
        <v>31</v>
      </c>
      <c r="C15" s="13">
        <v>43297</v>
      </c>
      <c r="D15" s="5">
        <v>58</v>
      </c>
      <c r="E15" s="6" t="s">
        <v>63</v>
      </c>
      <c r="F15" s="5" t="s">
        <v>98</v>
      </c>
      <c r="G15" s="6" t="s">
        <v>99</v>
      </c>
      <c r="H15" s="5" t="str">
        <f>"000046"</f>
        <v>000046</v>
      </c>
      <c r="I15" s="4">
        <v>42542</v>
      </c>
      <c r="J15" s="5" t="str">
        <f>"000107"</f>
        <v>000107</v>
      </c>
      <c r="K15" s="4">
        <v>42724</v>
      </c>
      <c r="L15" s="5" t="str">
        <f>"000153"</f>
        <v>000153</v>
      </c>
      <c r="M15" s="4">
        <v>42724</v>
      </c>
      <c r="N15" s="5">
        <v>16</v>
      </c>
      <c r="O15" s="5" t="str">
        <f>"003692"</f>
        <v>003692</v>
      </c>
      <c r="P15" s="4">
        <v>43293</v>
      </c>
      <c r="Q15" s="7">
        <v>48.377670000000002</v>
      </c>
      <c r="R15" s="7">
        <v>6.3676700000000004</v>
      </c>
      <c r="S15" s="7">
        <v>42.01</v>
      </c>
      <c r="T15" s="5">
        <v>125</v>
      </c>
      <c r="U15" s="4">
        <v>43297</v>
      </c>
      <c r="V15" s="5">
        <v>9480828222</v>
      </c>
      <c r="W15" s="6" t="s">
        <v>45</v>
      </c>
      <c r="X15" s="5" t="s">
        <v>47</v>
      </c>
      <c r="Y15" s="6" t="s">
        <v>46</v>
      </c>
      <c r="Z15" s="5" t="s">
        <v>58</v>
      </c>
      <c r="AA15" s="6" t="s">
        <v>59</v>
      </c>
      <c r="AB15" s="7">
        <v>0.4837767</v>
      </c>
      <c r="AD15" s="8"/>
      <c r="AF15" s="8"/>
      <c r="AG15" s="8"/>
    </row>
    <row r="16" spans="1:33" x14ac:dyDescent="0.2">
      <c r="A16" s="12">
        <v>4438</v>
      </c>
      <c r="B16" s="13" t="s">
        <v>28</v>
      </c>
      <c r="C16" s="13">
        <v>43318</v>
      </c>
      <c r="D16" s="5">
        <v>58</v>
      </c>
      <c r="E16" s="6" t="s">
        <v>63</v>
      </c>
      <c r="F16" s="5" t="s">
        <v>100</v>
      </c>
      <c r="G16" s="6" t="s">
        <v>101</v>
      </c>
      <c r="H16" s="5" t="str">
        <f>"000091"</f>
        <v>000091</v>
      </c>
      <c r="I16" s="4">
        <v>42692</v>
      </c>
      <c r="J16" s="5" t="str">
        <f>"000122"</f>
        <v>000122</v>
      </c>
      <c r="K16" s="4">
        <v>42766</v>
      </c>
      <c r="L16" s="5" t="str">
        <f>"000164"</f>
        <v>000164</v>
      </c>
      <c r="M16" s="4">
        <v>42794</v>
      </c>
      <c r="N16" s="5">
        <v>17</v>
      </c>
      <c r="O16" s="5" t="str">
        <f>"004654"</f>
        <v>004654</v>
      </c>
      <c r="P16" s="4">
        <v>43313</v>
      </c>
      <c r="Q16" s="7">
        <v>48.193309999999997</v>
      </c>
      <c r="R16" s="7">
        <v>6.5233100000000004</v>
      </c>
      <c r="S16" s="7">
        <v>41.67</v>
      </c>
      <c r="T16" s="5">
        <v>159</v>
      </c>
      <c r="U16" s="4">
        <v>43318</v>
      </c>
      <c r="V16" s="5">
        <v>9480828222</v>
      </c>
      <c r="W16" s="6" t="s">
        <v>45</v>
      </c>
      <c r="X16" s="5" t="s">
        <v>47</v>
      </c>
      <c r="Y16" s="6" t="s">
        <v>46</v>
      </c>
      <c r="Z16" s="5" t="s">
        <v>58</v>
      </c>
      <c r="AA16" s="6" t="s">
        <v>59</v>
      </c>
      <c r="AB16" s="7">
        <v>0.48193309999999995</v>
      </c>
      <c r="AD16" s="8"/>
      <c r="AF16" s="8"/>
      <c r="AG16" s="8"/>
    </row>
    <row r="17" spans="1:33" x14ac:dyDescent="0.2">
      <c r="A17" s="12">
        <v>4783</v>
      </c>
      <c r="B17" s="13" t="s">
        <v>28</v>
      </c>
      <c r="C17" s="13">
        <v>43326</v>
      </c>
      <c r="D17" s="5">
        <v>58</v>
      </c>
      <c r="E17" s="6" t="s">
        <v>63</v>
      </c>
      <c r="F17" s="5" t="s">
        <v>102</v>
      </c>
      <c r="G17" s="6" t="s">
        <v>103</v>
      </c>
      <c r="H17" s="5" t="str">
        <f>"000081"</f>
        <v>000081</v>
      </c>
      <c r="I17" s="4">
        <v>42629</v>
      </c>
      <c r="J17" s="5" t="str">
        <f>"000109"</f>
        <v>000109</v>
      </c>
      <c r="K17" s="4">
        <v>43093</v>
      </c>
      <c r="L17" s="5" t="str">
        <f>"000155"</f>
        <v>000155</v>
      </c>
      <c r="M17" s="4">
        <v>42728</v>
      </c>
      <c r="N17" s="5">
        <v>16</v>
      </c>
      <c r="O17" s="5" t="str">
        <f>"004903"</f>
        <v>004903</v>
      </c>
      <c r="P17" s="4">
        <v>43318</v>
      </c>
      <c r="Q17" s="7">
        <v>2.7456800000000001</v>
      </c>
      <c r="R17" s="7">
        <v>0.17568</v>
      </c>
      <c r="S17" s="7">
        <v>2.57</v>
      </c>
      <c r="T17" s="5">
        <v>170</v>
      </c>
      <c r="U17" s="4">
        <v>43326</v>
      </c>
      <c r="V17" s="5">
        <v>9901994863</v>
      </c>
      <c r="W17" s="6" t="s">
        <v>104</v>
      </c>
      <c r="X17" s="5" t="s">
        <v>29</v>
      </c>
      <c r="Y17" s="6" t="s">
        <v>30</v>
      </c>
      <c r="Z17" s="5" t="s">
        <v>58</v>
      </c>
      <c r="AA17" s="6" t="s">
        <v>59</v>
      </c>
      <c r="AB17" s="7">
        <v>2.74568E-2</v>
      </c>
      <c r="AD17" s="8"/>
      <c r="AF17" s="8"/>
      <c r="AG17" s="8"/>
    </row>
    <row r="18" spans="1:33" x14ac:dyDescent="0.2">
      <c r="A18" s="12">
        <v>4784</v>
      </c>
      <c r="B18" s="13" t="s">
        <v>28</v>
      </c>
      <c r="C18" s="13">
        <v>43326</v>
      </c>
      <c r="D18" s="5">
        <v>58</v>
      </c>
      <c r="E18" s="6" t="s">
        <v>63</v>
      </c>
      <c r="F18" s="5" t="s">
        <v>105</v>
      </c>
      <c r="G18" s="6" t="s">
        <v>106</v>
      </c>
      <c r="H18" s="5" t="str">
        <f>"000047"</f>
        <v>000047</v>
      </c>
      <c r="I18" s="4">
        <v>42541</v>
      </c>
      <c r="J18" s="5" t="str">
        <f>"000116"</f>
        <v>000116</v>
      </c>
      <c r="K18" s="4">
        <v>42765</v>
      </c>
      <c r="L18" s="5" t="str">
        <f>"000163"</f>
        <v>000163</v>
      </c>
      <c r="M18" s="4">
        <v>42794</v>
      </c>
      <c r="N18" s="5">
        <v>16</v>
      </c>
      <c r="O18" s="5" t="str">
        <f>"004935"</f>
        <v>004935</v>
      </c>
      <c r="P18" s="4">
        <v>43318</v>
      </c>
      <c r="Q18" s="7">
        <v>47.655270000000002</v>
      </c>
      <c r="R18" s="7">
        <v>6.4552699999999996</v>
      </c>
      <c r="S18" s="7">
        <v>41.2</v>
      </c>
      <c r="T18" s="5">
        <v>170</v>
      </c>
      <c r="U18" s="4">
        <v>43326</v>
      </c>
      <c r="V18" s="5">
        <v>9480828222</v>
      </c>
      <c r="W18" s="6" t="s">
        <v>45</v>
      </c>
      <c r="X18" s="5" t="s">
        <v>47</v>
      </c>
      <c r="Y18" s="6" t="s">
        <v>46</v>
      </c>
      <c r="Z18" s="5" t="s">
        <v>58</v>
      </c>
      <c r="AA18" s="6" t="s">
        <v>59</v>
      </c>
      <c r="AB18" s="7">
        <v>0.4765527</v>
      </c>
      <c r="AD18" s="8"/>
      <c r="AF18" s="8"/>
      <c r="AG18" s="8"/>
    </row>
    <row r="19" spans="1:33" x14ac:dyDescent="0.2">
      <c r="A19" s="12">
        <v>5458</v>
      </c>
      <c r="B19" s="13" t="s">
        <v>34</v>
      </c>
      <c r="C19" s="13">
        <v>43357</v>
      </c>
      <c r="D19" s="5">
        <v>58</v>
      </c>
      <c r="E19" s="6" t="s">
        <v>63</v>
      </c>
      <c r="F19" s="5" t="s">
        <v>107</v>
      </c>
      <c r="G19" s="6" t="s">
        <v>108</v>
      </c>
      <c r="H19" s="5" t="str">
        <f>"000009"</f>
        <v>000009</v>
      </c>
      <c r="I19" s="4">
        <v>42936</v>
      </c>
      <c r="J19" s="5" t="str">
        <f>"000015"</f>
        <v>000015</v>
      </c>
      <c r="K19" s="4">
        <v>42940</v>
      </c>
      <c r="L19" s="5" t="str">
        <f>"000014"</f>
        <v>000014</v>
      </c>
      <c r="M19" s="4">
        <v>42940</v>
      </c>
      <c r="N19" s="5">
        <v>17</v>
      </c>
      <c r="O19" s="5" t="str">
        <f>"005656"</f>
        <v>005656</v>
      </c>
      <c r="P19" s="4">
        <v>43349</v>
      </c>
      <c r="Q19" s="7">
        <v>19.981449999999999</v>
      </c>
      <c r="R19" s="7">
        <v>2.9447000000000001</v>
      </c>
      <c r="S19" s="7">
        <v>17.036750000000001</v>
      </c>
      <c r="T19" s="5">
        <v>203</v>
      </c>
      <c r="U19" s="4">
        <v>43357</v>
      </c>
      <c r="V19" s="5">
        <v>9901801661</v>
      </c>
      <c r="W19" s="6" t="s">
        <v>55</v>
      </c>
      <c r="X19" s="5" t="s">
        <v>47</v>
      </c>
      <c r="Y19" s="6" t="s">
        <v>46</v>
      </c>
      <c r="Z19" s="5" t="s">
        <v>56</v>
      </c>
      <c r="AA19" s="6" t="s">
        <v>57</v>
      </c>
      <c r="AB19" s="7">
        <f>Q19/100</f>
        <v>0.19981449999999998</v>
      </c>
      <c r="AD19" s="8"/>
      <c r="AF19" s="8"/>
      <c r="AG19" s="8"/>
    </row>
    <row r="20" spans="1:33" x14ac:dyDescent="0.2">
      <c r="A20" s="12">
        <v>5860</v>
      </c>
      <c r="B20" s="13" t="s">
        <v>41</v>
      </c>
      <c r="C20" s="13">
        <v>43382</v>
      </c>
      <c r="D20" s="5">
        <v>58</v>
      </c>
      <c r="E20" s="6" t="s">
        <v>63</v>
      </c>
      <c r="F20" s="5" t="s">
        <v>93</v>
      </c>
      <c r="G20" s="6" t="s">
        <v>109</v>
      </c>
      <c r="H20" s="5" t="str">
        <f>"000063"</f>
        <v>000063</v>
      </c>
      <c r="I20" s="4">
        <v>42916</v>
      </c>
      <c r="J20" s="5" t="str">
        <f>"000062"</f>
        <v>000062</v>
      </c>
      <c r="K20" s="4">
        <v>43361</v>
      </c>
      <c r="L20" s="5" t="str">
        <f>"000108"</f>
        <v>000108</v>
      </c>
      <c r="M20" s="4">
        <v>43361</v>
      </c>
      <c r="N20" s="5">
        <v>17</v>
      </c>
      <c r="O20" s="5" t="str">
        <f>"006433"</f>
        <v>006433</v>
      </c>
      <c r="P20" s="4">
        <v>43382</v>
      </c>
      <c r="Q20" s="7">
        <v>4.5057</v>
      </c>
      <c r="R20" s="7">
        <v>9.4600000000000004E-2</v>
      </c>
      <c r="S20" s="7">
        <v>4.4111000000000002</v>
      </c>
      <c r="T20" s="5">
        <v>223</v>
      </c>
      <c r="U20" s="4">
        <v>43382</v>
      </c>
      <c r="V20" s="5">
        <v>123456789</v>
      </c>
      <c r="W20" s="6" t="s">
        <v>95</v>
      </c>
      <c r="X20" s="5" t="s">
        <v>35</v>
      </c>
      <c r="Y20" s="6" t="s">
        <v>36</v>
      </c>
      <c r="Z20" s="5" t="s">
        <v>58</v>
      </c>
      <c r="AA20" s="6" t="s">
        <v>59</v>
      </c>
      <c r="AB20" s="7">
        <f>Q20/100</f>
        <v>4.5057E-2</v>
      </c>
      <c r="AD20" s="8"/>
      <c r="AF20" s="8"/>
      <c r="AG20" s="8"/>
    </row>
    <row r="21" spans="1:33" x14ac:dyDescent="0.2">
      <c r="A21" s="12">
        <v>5861</v>
      </c>
      <c r="B21" s="13" t="s">
        <v>41</v>
      </c>
      <c r="C21" s="13">
        <v>43382</v>
      </c>
      <c r="D21" s="5">
        <v>58</v>
      </c>
      <c r="E21" s="6" t="s">
        <v>63</v>
      </c>
      <c r="F21" s="5" t="s">
        <v>93</v>
      </c>
      <c r="G21" s="6" t="s">
        <v>109</v>
      </c>
      <c r="H21" s="5" t="str">
        <f>"000063"</f>
        <v>000063</v>
      </c>
      <c r="I21" s="4">
        <v>42916</v>
      </c>
      <c r="J21" s="5" t="str">
        <f>"000062"</f>
        <v>000062</v>
      </c>
      <c r="K21" s="4">
        <v>43361</v>
      </c>
      <c r="L21" s="5" t="str">
        <f>"000108"</f>
        <v>000108</v>
      </c>
      <c r="M21" s="4">
        <v>43361</v>
      </c>
      <c r="N21" s="5">
        <v>17</v>
      </c>
      <c r="O21" s="5" t="str">
        <f>"006433"</f>
        <v>006433</v>
      </c>
      <c r="P21" s="4">
        <v>43382</v>
      </c>
      <c r="Q21" s="7">
        <v>4.5057</v>
      </c>
      <c r="R21" s="7">
        <v>9.4600000000000004E-2</v>
      </c>
      <c r="S21" s="7">
        <v>4.4111000000000002</v>
      </c>
      <c r="T21" s="5">
        <v>223</v>
      </c>
      <c r="U21" s="4">
        <v>43382</v>
      </c>
      <c r="V21" s="5">
        <v>123456789</v>
      </c>
      <c r="W21" s="6" t="s">
        <v>95</v>
      </c>
      <c r="X21" s="5" t="s">
        <v>35</v>
      </c>
      <c r="Y21" s="6" t="s">
        <v>36</v>
      </c>
      <c r="Z21" s="5" t="s">
        <v>58</v>
      </c>
      <c r="AA21" s="6" t="s">
        <v>59</v>
      </c>
      <c r="AB21" s="7">
        <f>Q21/100</f>
        <v>4.5057E-2</v>
      </c>
      <c r="AD21" s="8"/>
      <c r="AF21" s="8"/>
      <c r="AG21" s="8"/>
    </row>
    <row r="22" spans="1:33" x14ac:dyDescent="0.2">
      <c r="A22" s="12">
        <v>6534</v>
      </c>
      <c r="B22" s="13" t="s">
        <v>41</v>
      </c>
      <c r="C22" s="13">
        <v>43389</v>
      </c>
      <c r="D22" s="5">
        <v>58</v>
      </c>
      <c r="E22" s="6" t="s">
        <v>63</v>
      </c>
      <c r="F22" s="5" t="s">
        <v>110</v>
      </c>
      <c r="G22" s="6" t="s">
        <v>111</v>
      </c>
      <c r="H22" s="5" t="str">
        <f>"000100"</f>
        <v>000100</v>
      </c>
      <c r="I22" s="4">
        <v>42840</v>
      </c>
      <c r="J22" s="5" t="str">
        <f>"000110"</f>
        <v>000110</v>
      </c>
      <c r="K22" s="4">
        <v>42826</v>
      </c>
      <c r="L22" s="5" t="str">
        <f>"000288"</f>
        <v>000288</v>
      </c>
      <c r="M22" s="4">
        <v>42821</v>
      </c>
      <c r="N22" s="5">
        <v>16</v>
      </c>
      <c r="O22" s="5" t="str">
        <f>"006589"</f>
        <v>006589</v>
      </c>
      <c r="P22" s="4">
        <v>43383</v>
      </c>
      <c r="Q22" s="7">
        <v>12.89428</v>
      </c>
      <c r="R22" s="7">
        <v>1.8471</v>
      </c>
      <c r="S22" s="7">
        <v>11.047180000000001</v>
      </c>
      <c r="T22" s="5">
        <v>244</v>
      </c>
      <c r="U22" s="4">
        <v>43389</v>
      </c>
      <c r="V22" s="5">
        <v>7892710027</v>
      </c>
      <c r="W22" s="6" t="s">
        <v>112</v>
      </c>
      <c r="X22" s="5" t="s">
        <v>113</v>
      </c>
      <c r="Y22" s="6" t="s">
        <v>114</v>
      </c>
      <c r="Z22" s="5" t="s">
        <v>56</v>
      </c>
      <c r="AA22" s="6" t="s">
        <v>57</v>
      </c>
      <c r="AB22" s="7">
        <f>Q22/100</f>
        <v>0.1289428</v>
      </c>
      <c r="AD22" s="8"/>
      <c r="AF22" s="8"/>
      <c r="AG22" s="8"/>
    </row>
    <row r="23" spans="1:33" x14ac:dyDescent="0.2">
      <c r="A23" s="12">
        <v>6742</v>
      </c>
      <c r="B23" s="13" t="s">
        <v>41</v>
      </c>
      <c r="C23" s="13">
        <v>43390</v>
      </c>
      <c r="D23" s="5">
        <v>58</v>
      </c>
      <c r="E23" s="6" t="s">
        <v>63</v>
      </c>
      <c r="F23" s="5" t="s">
        <v>115</v>
      </c>
      <c r="G23" s="6" t="s">
        <v>116</v>
      </c>
      <c r="H23" s="5" t="str">
        <f>"000054"</f>
        <v>000054</v>
      </c>
      <c r="I23" s="4">
        <v>43320</v>
      </c>
      <c r="J23" s="5" t="str">
        <f>"000130"</f>
        <v>000130</v>
      </c>
      <c r="K23" s="4">
        <v>43354</v>
      </c>
      <c r="L23" s="5" t="str">
        <f>"000130"</f>
        <v>000130</v>
      </c>
      <c r="M23" s="4">
        <v>43354</v>
      </c>
      <c r="N23" s="5">
        <v>18</v>
      </c>
      <c r="O23" s="5" t="str">
        <f>"006826"</f>
        <v>006826</v>
      </c>
      <c r="P23" s="4">
        <v>43389</v>
      </c>
      <c r="Q23" s="7">
        <v>49.731270000000002</v>
      </c>
      <c r="R23" s="7">
        <v>5.2737999999999996</v>
      </c>
      <c r="S23" s="7">
        <v>44.457470000000001</v>
      </c>
      <c r="T23" s="5">
        <v>245</v>
      </c>
      <c r="U23" s="4">
        <v>43390</v>
      </c>
      <c r="V23" s="5">
        <v>9945525730</v>
      </c>
      <c r="W23" s="6" t="s">
        <v>48</v>
      </c>
      <c r="X23" s="5" t="s">
        <v>52</v>
      </c>
      <c r="Y23" s="6" t="s">
        <v>51</v>
      </c>
      <c r="Z23" s="5" t="s">
        <v>56</v>
      </c>
      <c r="AA23" s="6" t="s">
        <v>57</v>
      </c>
      <c r="AB23" s="7">
        <f>Q23/100</f>
        <v>0.4973127</v>
      </c>
      <c r="AD23" s="8"/>
      <c r="AF23" s="8"/>
      <c r="AG23" s="8"/>
    </row>
    <row r="24" spans="1:33" x14ac:dyDescent="0.2">
      <c r="A24" s="12">
        <v>6743</v>
      </c>
      <c r="B24" s="13" t="s">
        <v>41</v>
      </c>
      <c r="C24" s="13">
        <v>43390</v>
      </c>
      <c r="D24" s="5">
        <v>58</v>
      </c>
      <c r="E24" s="6" t="s">
        <v>63</v>
      </c>
      <c r="F24" s="5" t="s">
        <v>117</v>
      </c>
      <c r="G24" s="6" t="s">
        <v>118</v>
      </c>
      <c r="H24" s="5" t="str">
        <f>"000056"</f>
        <v>000056</v>
      </c>
      <c r="I24" s="4">
        <v>43320</v>
      </c>
      <c r="J24" s="5" t="str">
        <f>"000133"</f>
        <v>000133</v>
      </c>
      <c r="K24" s="4">
        <v>43354</v>
      </c>
      <c r="L24" s="5" t="str">
        <f>"000132"</f>
        <v>000132</v>
      </c>
      <c r="M24" s="4">
        <v>43354</v>
      </c>
      <c r="N24" s="5">
        <v>18</v>
      </c>
      <c r="O24" s="5" t="str">
        <f>"006827"</f>
        <v>006827</v>
      </c>
      <c r="P24" s="4">
        <v>43389</v>
      </c>
      <c r="Q24" s="7">
        <v>9.9430499999999995</v>
      </c>
      <c r="R24" s="7">
        <v>1.0558000000000001</v>
      </c>
      <c r="S24" s="7">
        <v>8.8872499999999999</v>
      </c>
      <c r="T24" s="5">
        <v>245</v>
      </c>
      <c r="U24" s="4">
        <v>43390</v>
      </c>
      <c r="V24" s="5">
        <v>9945525730</v>
      </c>
      <c r="W24" s="6" t="s">
        <v>48</v>
      </c>
      <c r="X24" s="5" t="s">
        <v>52</v>
      </c>
      <c r="Y24" s="6" t="s">
        <v>51</v>
      </c>
      <c r="Z24" s="5" t="s">
        <v>56</v>
      </c>
      <c r="AA24" s="6" t="s">
        <v>57</v>
      </c>
      <c r="AB24" s="7">
        <f>Q24/100</f>
        <v>9.9430499999999991E-2</v>
      </c>
      <c r="AD24" s="8"/>
      <c r="AF24" s="8"/>
      <c r="AG24" s="8"/>
    </row>
    <row r="25" spans="1:33" x14ac:dyDescent="0.2">
      <c r="A25" s="12">
        <v>6987</v>
      </c>
      <c r="B25" s="13" t="s">
        <v>41</v>
      </c>
      <c r="C25" s="13">
        <v>43403</v>
      </c>
      <c r="D25" s="5">
        <v>58</v>
      </c>
      <c r="E25" s="6" t="s">
        <v>63</v>
      </c>
      <c r="F25" s="5" t="s">
        <v>119</v>
      </c>
      <c r="G25" s="6" t="s">
        <v>120</v>
      </c>
      <c r="H25" s="5" t="str">
        <f>"000059"</f>
        <v>000059</v>
      </c>
      <c r="I25" s="4">
        <v>42566</v>
      </c>
      <c r="J25" s="5" t="str">
        <f>"000079"</f>
        <v>000079</v>
      </c>
      <c r="K25" s="4">
        <v>43009</v>
      </c>
      <c r="L25" s="5" t="str">
        <f>"000208"</f>
        <v>000208</v>
      </c>
      <c r="M25" s="4">
        <v>43009</v>
      </c>
      <c r="N25" s="5">
        <v>14</v>
      </c>
      <c r="O25" s="5" t="str">
        <f>"006976"</f>
        <v>006976</v>
      </c>
      <c r="P25" s="4">
        <v>43399</v>
      </c>
      <c r="Q25" s="7">
        <v>4.8727499999999999</v>
      </c>
      <c r="R25" s="7">
        <v>0.61460000000000004</v>
      </c>
      <c r="S25" s="7">
        <v>4.2581499999999997</v>
      </c>
      <c r="T25" s="5">
        <v>253</v>
      </c>
      <c r="U25" s="4">
        <v>43403</v>
      </c>
      <c r="V25" s="5">
        <v>9901801661</v>
      </c>
      <c r="W25" s="6" t="s">
        <v>121</v>
      </c>
      <c r="X25" s="5" t="s">
        <v>122</v>
      </c>
      <c r="Y25" s="6" t="s">
        <v>123</v>
      </c>
      <c r="Z25" s="5" t="s">
        <v>56</v>
      </c>
      <c r="AA25" s="6" t="s">
        <v>57</v>
      </c>
      <c r="AB25" s="7">
        <f>Q25/100</f>
        <v>4.87275E-2</v>
      </c>
      <c r="AD25" s="8"/>
      <c r="AF25" s="8"/>
      <c r="AG25" s="8"/>
    </row>
    <row r="26" spans="1:33" x14ac:dyDescent="0.2">
      <c r="A26" s="12">
        <v>7063</v>
      </c>
      <c r="B26" s="13" t="s">
        <v>41</v>
      </c>
      <c r="C26" s="13">
        <v>43404</v>
      </c>
      <c r="D26" s="5">
        <v>58</v>
      </c>
      <c r="E26" s="6" t="s">
        <v>63</v>
      </c>
      <c r="F26" s="5" t="s">
        <v>124</v>
      </c>
      <c r="G26" s="6" t="s">
        <v>125</v>
      </c>
      <c r="H26" s="5" t="str">
        <f>"000156"</f>
        <v>000156</v>
      </c>
      <c r="I26" s="4">
        <v>43311</v>
      </c>
      <c r="J26" s="5" t="str">
        <f>"000049"</f>
        <v>000049</v>
      </c>
      <c r="K26" s="4">
        <v>43312</v>
      </c>
      <c r="L26" s="5" t="str">
        <f>"000081"</f>
        <v>000081</v>
      </c>
      <c r="M26" s="4">
        <v>43312</v>
      </c>
      <c r="N26" s="5">
        <v>17</v>
      </c>
      <c r="O26" s="5" t="str">
        <f>"007172"</f>
        <v>007172</v>
      </c>
      <c r="P26" s="4">
        <v>43403</v>
      </c>
      <c r="Q26" s="7">
        <v>50</v>
      </c>
      <c r="R26" s="7">
        <v>0</v>
      </c>
      <c r="S26" s="7">
        <v>50</v>
      </c>
      <c r="T26" s="5">
        <v>256</v>
      </c>
      <c r="U26" s="4">
        <v>43404</v>
      </c>
      <c r="V26" s="5">
        <v>123456789</v>
      </c>
      <c r="W26" s="6" t="s">
        <v>62</v>
      </c>
      <c r="X26" s="5" t="s">
        <v>35</v>
      </c>
      <c r="Y26" s="6" t="s">
        <v>36</v>
      </c>
      <c r="Z26" s="5" t="s">
        <v>58</v>
      </c>
      <c r="AA26" s="6" t="s">
        <v>59</v>
      </c>
      <c r="AB26" s="7">
        <f>Q26/100</f>
        <v>0.5</v>
      </c>
      <c r="AD26" s="8"/>
      <c r="AF26" s="8"/>
      <c r="AG26" s="8"/>
    </row>
    <row r="27" spans="1:33" x14ac:dyDescent="0.2">
      <c r="A27" s="12">
        <v>7322</v>
      </c>
      <c r="B27" s="13" t="s">
        <v>37</v>
      </c>
      <c r="C27" s="13">
        <v>43424</v>
      </c>
      <c r="D27" s="5">
        <v>58</v>
      </c>
      <c r="E27" s="6" t="s">
        <v>63</v>
      </c>
      <c r="F27" s="5" t="s">
        <v>126</v>
      </c>
      <c r="G27" s="6" t="s">
        <v>127</v>
      </c>
      <c r="H27" s="5" t="str">
        <f>"000001"</f>
        <v>000001</v>
      </c>
      <c r="I27" s="4">
        <v>43243</v>
      </c>
      <c r="J27" s="5" t="str">
        <f>"000025"</f>
        <v>000025</v>
      </c>
      <c r="K27" s="4">
        <v>43258</v>
      </c>
      <c r="L27" s="5" t="str">
        <f>"000050"</f>
        <v>000050</v>
      </c>
      <c r="M27" s="4">
        <v>43258</v>
      </c>
      <c r="N27" s="5">
        <v>18</v>
      </c>
      <c r="O27" s="5" t="str">
        <f>"007219"</f>
        <v>007219</v>
      </c>
      <c r="P27" s="4">
        <v>43404</v>
      </c>
      <c r="Q27" s="7">
        <v>18.345649999999999</v>
      </c>
      <c r="R27" s="7">
        <v>1.71288</v>
      </c>
      <c r="S27" s="7">
        <v>16.632770000000001</v>
      </c>
      <c r="T27" s="5">
        <v>271</v>
      </c>
      <c r="U27" s="4">
        <v>43424</v>
      </c>
      <c r="V27" s="5">
        <v>123456789</v>
      </c>
      <c r="W27" s="6" t="s">
        <v>45</v>
      </c>
      <c r="X27" s="5" t="s">
        <v>40</v>
      </c>
      <c r="Y27" s="6" t="s">
        <v>39</v>
      </c>
      <c r="Z27" s="5" t="s">
        <v>58</v>
      </c>
      <c r="AA27" s="6" t="s">
        <v>59</v>
      </c>
      <c r="AB27" s="7">
        <f>Q27/100</f>
        <v>0.18345649999999999</v>
      </c>
      <c r="AD27" s="8"/>
      <c r="AF27" s="8"/>
      <c r="AG27" s="8"/>
    </row>
    <row r="28" spans="1:33" x14ac:dyDescent="0.2">
      <c r="A28" s="12">
        <v>7857</v>
      </c>
      <c r="B28" s="13" t="s">
        <v>38</v>
      </c>
      <c r="C28" s="13">
        <v>43453</v>
      </c>
      <c r="D28" s="5">
        <v>58</v>
      </c>
      <c r="E28" s="6" t="s">
        <v>63</v>
      </c>
      <c r="F28" s="5" t="s">
        <v>128</v>
      </c>
      <c r="G28" s="6" t="s">
        <v>129</v>
      </c>
      <c r="H28" s="5" t="str">
        <f>"000043"</f>
        <v>000043</v>
      </c>
      <c r="I28" s="4">
        <v>43316</v>
      </c>
      <c r="J28" s="5" t="str">
        <f>"000106"</f>
        <v>000106</v>
      </c>
      <c r="K28" s="4">
        <v>43431</v>
      </c>
      <c r="L28" s="5" t="str">
        <f>"000162"</f>
        <v>000162</v>
      </c>
      <c r="M28" s="4">
        <v>43431</v>
      </c>
      <c r="N28" s="5">
        <v>17</v>
      </c>
      <c r="O28" s="5" t="str">
        <f>"008072"</f>
        <v>008072</v>
      </c>
      <c r="P28" s="4">
        <v>43451</v>
      </c>
      <c r="Q28" s="7">
        <v>0.97424999999999995</v>
      </c>
      <c r="R28" s="7">
        <v>4.2700000000000002E-2</v>
      </c>
      <c r="S28" s="7">
        <v>0.93154999999999999</v>
      </c>
      <c r="T28" s="5">
        <v>296</v>
      </c>
      <c r="U28" s="4">
        <v>43453</v>
      </c>
      <c r="V28" s="5">
        <v>123456789</v>
      </c>
      <c r="W28" s="6" t="s">
        <v>130</v>
      </c>
      <c r="X28" s="5" t="s">
        <v>35</v>
      </c>
      <c r="Y28" s="6" t="s">
        <v>36</v>
      </c>
      <c r="Z28" s="5" t="s">
        <v>58</v>
      </c>
      <c r="AA28" s="6" t="s">
        <v>59</v>
      </c>
      <c r="AB28" s="7">
        <f>Q28/100</f>
        <v>9.7424999999999994E-3</v>
      </c>
      <c r="AD28" s="8"/>
      <c r="AF28" s="8"/>
      <c r="AG28" s="8"/>
    </row>
    <row r="29" spans="1:33" x14ac:dyDescent="0.2">
      <c r="A29" s="12">
        <v>8083</v>
      </c>
      <c r="B29" s="13" t="s">
        <v>38</v>
      </c>
      <c r="C29" s="13">
        <v>43461</v>
      </c>
      <c r="D29" s="5">
        <v>58</v>
      </c>
      <c r="E29" s="6" t="s">
        <v>63</v>
      </c>
      <c r="F29" s="5" t="s">
        <v>131</v>
      </c>
      <c r="G29" s="6" t="s">
        <v>132</v>
      </c>
      <c r="H29" s="5" t="str">
        <f>"000134"</f>
        <v>000134</v>
      </c>
      <c r="I29" s="4">
        <v>43374</v>
      </c>
      <c r="J29" s="5" t="str">
        <f>"000104"</f>
        <v>000104</v>
      </c>
      <c r="K29" s="4">
        <v>43427</v>
      </c>
      <c r="L29" s="5" t="str">
        <f>"000159"</f>
        <v>000159</v>
      </c>
      <c r="M29" s="4">
        <v>43427</v>
      </c>
      <c r="N29" s="5">
        <v>18</v>
      </c>
      <c r="O29" s="5" t="str">
        <f>"008236"</f>
        <v>008236</v>
      </c>
      <c r="P29" s="4">
        <v>43456</v>
      </c>
      <c r="Q29" s="7">
        <v>4.9604499999999998</v>
      </c>
      <c r="R29" s="7">
        <v>0.54503000000000001</v>
      </c>
      <c r="S29" s="7">
        <v>4.4154200000000001</v>
      </c>
      <c r="T29" s="5">
        <v>305</v>
      </c>
      <c r="U29" s="4">
        <v>43461</v>
      </c>
      <c r="V29" s="5">
        <v>123456789</v>
      </c>
      <c r="W29" s="6" t="s">
        <v>45</v>
      </c>
      <c r="X29" s="5" t="s">
        <v>54</v>
      </c>
      <c r="Y29" s="6" t="s">
        <v>53</v>
      </c>
      <c r="Z29" s="5" t="s">
        <v>58</v>
      </c>
      <c r="AA29" s="6" t="s">
        <v>59</v>
      </c>
      <c r="AB29" s="7">
        <f>Q29/100</f>
        <v>4.9604499999999996E-2</v>
      </c>
      <c r="AD29" s="8"/>
      <c r="AF29" s="8"/>
      <c r="AG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2019-01-14T13:56:10Z</dcterms:modified>
</cp:coreProperties>
</file>