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8" i="1" l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<sst xmlns="http://schemas.openxmlformats.org/spreadsheetml/2006/main" count="361" uniqueCount="146">
  <si>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</si>
  <si>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</si>
  <si>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</si>
  <si>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</si>
  <si>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</si>
  <si>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</si>
  <si>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</si>
  <si>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</si>
  <si>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</si>
  <si>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</si>
  <si>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</si>
  <si>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</si>
  <si>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</si>
  <si>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</si>
  <si>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</si>
  <si>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</si>
  <si>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</si>
  <si>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</si>
  <si>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</si>
  <si>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</si>
  <si>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</si>
  <si>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</si>
  <si>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</si>
  <si>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</si>
  <si>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</si>
  <si>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</si>
  <si>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</si>
  <si>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</si>
  <si>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</si>
  <si>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</si>
  <si>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</si>
  <si>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</si>
  <si>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June</t>
  </si>
  <si>
    <t>May</t>
  </si>
  <si>
    <t>September</t>
  </si>
  <si>
    <t>P3110</t>
  </si>
  <si>
    <t>14th Finance Commission Grant Works</t>
  </si>
  <si>
    <t>November</t>
  </si>
  <si>
    <t>December</t>
  </si>
  <si>
    <t>Nagarothana Works</t>
  </si>
  <si>
    <t>P3106</t>
  </si>
  <si>
    <t>State Finance Commission Untied Grant Works</t>
  </si>
  <si>
    <t>P3111</t>
  </si>
  <si>
    <t>April</t>
  </si>
  <si>
    <t>18per - Works (Bhagyajyothi, Sooru / Neeru Yojane and General) (54 Lakhs / New Wards)</t>
  </si>
  <si>
    <t>P1878</t>
  </si>
  <si>
    <t>KRIDL</t>
  </si>
  <si>
    <t>Special comprehensive development works in Bangalore city (Bangalore city in charge Minister Discretionary Grants)</t>
  </si>
  <si>
    <t>P3075</t>
  </si>
  <si>
    <t>Works sanctioned by Hon Mayor</t>
  </si>
  <si>
    <t>P0190</t>
  </si>
  <si>
    <t>M/s.KRIDL</t>
  </si>
  <si>
    <t>M/s KRIDL</t>
  </si>
  <si>
    <t>P2178</t>
  </si>
  <si>
    <t>Works sanctioned by Dy. Mayor</t>
  </si>
  <si>
    <t>ddo089</t>
  </si>
  <si>
    <t xml:space="preserve"> Assistant Executive Engineer Electrical East Zone</t>
  </si>
  <si>
    <t>ddo080</t>
  </si>
  <si>
    <t xml:space="preserve"> Assistant Executive Engineer Pulikeshinagar East Zone</t>
  </si>
  <si>
    <t>B.S. Nayana</t>
  </si>
  <si>
    <t>P0541</t>
  </si>
  <si>
    <t>Emergency Reserve Fund</t>
  </si>
  <si>
    <t>Hombegowda</t>
  </si>
  <si>
    <t>B.R. Pradeep</t>
  </si>
  <si>
    <t>SK Garden</t>
  </si>
  <si>
    <t>061-16-000003</t>
  </si>
  <si>
    <t>REMOVAL OF SLABS AND DESILTING WORK IN MADHINA MOHALLA QUATRAS AND SURROUNDING AREA IN WARD NO 61</t>
  </si>
  <si>
    <t>N. Rajkumar</t>
  </si>
  <si>
    <t>061-16-000005</t>
  </si>
  <si>
    <t>REMOVING SLABS AND DESILTING WORK IN MODERN SCHOOL AT KGF BUILDING AND MODI MAIN ROAD IN WARD NO 61</t>
  </si>
  <si>
    <t>061-17-000103</t>
  </si>
  <si>
    <t>Engagement of Gangman and Hiring of Tractor Tiper for clening and maintenance of road side drins and other clening works in ward no 61</t>
  </si>
  <si>
    <t>N.M. Raffi</t>
  </si>
  <si>
    <t>061-17-000043</t>
  </si>
  <si>
    <t xml:space="preserve">Providing and fixing of LED Street lights in Ward No 61 in Pulakeshinagar Division </t>
  </si>
  <si>
    <t xml:space="preserve">M/s.Ganga Enterprises </t>
  </si>
  <si>
    <t>061-18-000028</t>
  </si>
  <si>
    <t>PROVIDING CC ROADS STO AK COLONY AND CROSS AND SURROUNDING AREAS IN WARD NO 61</t>
  </si>
  <si>
    <t>061-18-000026</t>
  </si>
  <si>
    <t>IMPROVEMENTS OF DRAINS IN MODI CROSS ROADS FROM 1ST TO 5TH CROSS AND SURROUNDING AREAS IN WARD NO 61</t>
  </si>
  <si>
    <t>061-18-000027</t>
  </si>
  <si>
    <t>IMPROVEMENTS OF DRAINS IN MODI CROSS ROADS FROM 6TH TO 11TH CROSS AND SURROUNDING AREAS IN WARD NO 61</t>
  </si>
  <si>
    <t>061-18-000029</t>
  </si>
  <si>
    <t>PROVIDING CC ROAD TO KURINARAYANA LAYOUT AND SURROUNDING AREAS IN WARD NO 61</t>
  </si>
  <si>
    <t>061-18-000030</t>
  </si>
  <si>
    <t>Providing energy efficient street lights and timers to Muslim Burial ground in Tannery road in ward no 61</t>
  </si>
  <si>
    <t>061-17-000007</t>
  </si>
  <si>
    <t>Improvements to roads and drains of N C Colony surrounding area in ward no 61</t>
  </si>
  <si>
    <t>061-13-000063</t>
  </si>
  <si>
    <t>DESILTING AT LEFT SIDE TANNERY ROAD PERIAR CIRCLE TO EDGA MASJID IN WARD NO 61 S K GARDEN</t>
  </si>
  <si>
    <t>H. Dhananjaya</t>
  </si>
  <si>
    <t>061-16-000011</t>
  </si>
  <si>
    <t>IMPROVEMENTS TO CULVERTS IN DJ HALLI IN WARD NO 61</t>
  </si>
  <si>
    <t>B.K. Usha</t>
  </si>
  <si>
    <t>061-16-000013</t>
  </si>
  <si>
    <t>IMPROVEMENTS TO CULVERTS IN AK COLONY IN WARD NO 61</t>
  </si>
  <si>
    <t>061-16-000015</t>
  </si>
  <si>
    <t>ENGAGING TRACTOR AND LABOUR FOR MAINTENANCE OF WARD NO 61</t>
  </si>
  <si>
    <t>061-16-000020</t>
  </si>
  <si>
    <t>ASPHALTING TO BAD ROADS IN WARD NO 61</t>
  </si>
  <si>
    <t>Sri. V.L. Muniraju</t>
  </si>
  <si>
    <t>061-16-000024</t>
  </si>
  <si>
    <t>Providing LED Lights, Control wire, switchs, Poles,cable, etc to the Muslium Burral ground S K Garden in ward no 61</t>
  </si>
  <si>
    <t>061-16-000025</t>
  </si>
  <si>
    <t>Providing LED Lights, Control wire, switchs, Poles,cable, etc to S K Garden in ward no61</t>
  </si>
  <si>
    <t>061-16-000001</t>
  </si>
  <si>
    <t>REMOVAL OF DEBRIS AND OLD STOCK MATERIAL IN WARD NO 61</t>
  </si>
  <si>
    <t>061-16-000006</t>
  </si>
  <si>
    <t>PROVIDING AND LAYING CC ROAD AND ROAD CUT PORTION FOR WATER AND SANITARY LINE IN WARD NO 61</t>
  </si>
  <si>
    <t>061-17-000014</t>
  </si>
  <si>
    <t>PROVIDING DRINKING WATER SUPPLY AND PROVIDING NEW BORE WELLS IN SC/ST AREA WARD NO 61</t>
  </si>
  <si>
    <t>P2023</t>
  </si>
  <si>
    <t>Allocation for Other Programmes (10.88 Lakhs , New Ward)</t>
  </si>
  <si>
    <t>061-17-000020</t>
  </si>
  <si>
    <t>Providing LED lights at ward jurisidictions in ward no 61</t>
  </si>
  <si>
    <t>061-16-000012</t>
  </si>
  <si>
    <t>IMPROVEMENTS TO CULVERTS IN SK GARDEN IN WARD NO 61</t>
  </si>
  <si>
    <t>061-17-000023</t>
  </si>
  <si>
    <t>Renovation of bbmp office buildings in ward no 61</t>
  </si>
  <si>
    <t>V Devanand</t>
  </si>
  <si>
    <t>061-17-000100</t>
  </si>
  <si>
    <t>Providing New Borewells and  Mini water supply line in  S K Garden  Ward Jurisdiction at Ward no 61</t>
  </si>
  <si>
    <t>061-18-000076</t>
  </si>
  <si>
    <t xml:space="preserve">Construction of Compound wall to Indira Canteen at Pottery Town in Ward No. 61  </t>
  </si>
  <si>
    <t>061-17-000025</t>
  </si>
  <si>
    <t>Improvement of  drain and missing slabs in ward no 61</t>
  </si>
  <si>
    <t>061-17-000024</t>
  </si>
  <si>
    <t>Removal of debris and Dismantling material of old Building in Ward No 61</t>
  </si>
  <si>
    <t>061-14-000027</t>
  </si>
  <si>
    <t>Construction of Drain at Modi Main road in ward no 61  S K Garden</t>
  </si>
  <si>
    <t>R. Chandrashekar</t>
  </si>
  <si>
    <t>061-18-000057</t>
  </si>
  <si>
    <t>IMPROVEMENTS OF ROADS AND DRAINS AT POTTERY TOWN AND SURROUNDINGS AREA IN WARD NO 61 SK GARDEN</t>
  </si>
  <si>
    <t>061-18-000060</t>
  </si>
  <si>
    <t>IMPROVEMENTS OF ROADS AND DRAINS AT BANGARAGIRI AND SURROUNDINGS AREA IN WARD  NO 61 SK GARDEN</t>
  </si>
  <si>
    <t>061-16-000009</t>
  </si>
  <si>
    <t>IMPROVEMENT OF DRAINS AND CULVERTS AT 9TH TO 10TH CROSS MODI ROAD IN WARD NO 61</t>
  </si>
  <si>
    <t>061-14-000025</t>
  </si>
  <si>
    <t>Providing laying of CC Road (left side) Modima Mohalla Quarters  in ward no 61  S K Garden</t>
  </si>
  <si>
    <t>061-14-000063</t>
  </si>
  <si>
    <t>Improvements of drain (bad drains) and covering slabs  in ward no 61</t>
  </si>
  <si>
    <t>061-17-000028</t>
  </si>
  <si>
    <t>Providing and laying of concrette in gandhi grama in ward no 61</t>
  </si>
  <si>
    <t>061-14-000028</t>
  </si>
  <si>
    <t>Providing and laying of CC Road (Right side) Modina Mohalla Quarters in ward no 61  S K Garden</t>
  </si>
  <si>
    <t>Chandrashekar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</si>
</sst>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tabSelected="1" workbookViewId="0">
      <selection activeCell="A2" sqref="A2:XFD38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613</v>
      </c>
      <c r="B2" s="13" t="s">
        <v>43</v>
      </c>
      <c r="C2" s="13">
        <v>43214</v>
      </c>
      <c r="D2" s="5">
        <v>61</v>
      </c>
      <c r="E2" s="6" t="s">
        <v>64</v>
      </c>
      <c r="F2" s="5" t="s">
        <v>65</v>
      </c>
      <c r="G2" s="6" t="s">
        <v>66</v>
      </c>
      <c r="H2" s="5" t="str">
        <f>"000114"</f>
        <v>000114</v>
      </c>
      <c r="I2" s="4">
        <v>42537</v>
      </c>
      <c r="J2" s="5" t="str">
        <f>"000027"</f>
        <v>000027</v>
      </c>
      <c r="K2" s="4">
        <v>42581</v>
      </c>
      <c r="L2" s="5" t="str">
        <f>"000157"</f>
        <v>000157</v>
      </c>
      <c r="M2" s="4">
        <v>42581</v>
      </c>
      <c r="N2" s="5">
        <v>16</v>
      </c>
      <c r="O2" s="5" t="str">
        <f>"000585"</f>
        <v>000585</v>
      </c>
      <c r="P2" s="4">
        <v>43203</v>
      </c>
      <c r="Q2" s="7">
        <v>2.63578</v>
      </c>
      <c r="R2" s="7">
        <v>0.26175999999999999</v>
      </c>
      <c r="S2" s="7">
        <v>2.3740199999999998</v>
      </c>
      <c r="T2" s="5">
        <v>23</v>
      </c>
      <c r="U2" s="4">
        <v>43214</v>
      </c>
      <c r="V2" s="5">
        <v>8453360508</v>
      </c>
      <c r="W2" s="6" t="s">
        <v>67</v>
      </c>
      <c r="X2" s="5" t="s">
        <v>29</v>
      </c>
      <c r="Y2" s="6" t="s">
        <v>30</v>
      </c>
      <c r="Z2" s="5" t="s">
        <v>57</v>
      </c>
      <c r="AA2" s="6" t="s">
        <v>58</v>
      </c>
      <c r="AB2" s="7">
        <v>2.6357800000000001E-2</v>
      </c>
      <c r="AD2" s="8"/>
      <c r="AF2" s="8"/>
      <c r="AG2" s="8"/>
    </row>
    <row r="3" spans="1:33" x14ac:dyDescent="0.2">
      <c r="A3" s="12">
        <v>614</v>
      </c>
      <c r="B3" s="13" t="s">
        <v>43</v>
      </c>
      <c r="C3" s="13">
        <v>43214</v>
      </c>
      <c r="D3" s="5">
        <v>61</v>
      </c>
      <c r="E3" s="6" t="s">
        <v>64</v>
      </c>
      <c r="F3" s="5" t="s">
        <v>68</v>
      </c>
      <c r="G3" s="6" t="s">
        <v>69</v>
      </c>
      <c r="H3" s="5" t="str">
        <f>"000116"</f>
        <v>000116</v>
      </c>
      <c r="I3" s="4">
        <v>42537</v>
      </c>
      <c r="J3" s="5" t="str">
        <f>"000028"</f>
        <v>000028</v>
      </c>
      <c r="K3" s="4">
        <v>42581</v>
      </c>
      <c r="L3" s="5" t="str">
        <f>"000158"</f>
        <v>000158</v>
      </c>
      <c r="M3" s="4">
        <v>42581</v>
      </c>
      <c r="N3" s="5">
        <v>16</v>
      </c>
      <c r="O3" s="5" t="str">
        <f>"000587"</f>
        <v>000587</v>
      </c>
      <c r="P3" s="4">
        <v>43203</v>
      </c>
      <c r="Q3" s="7">
        <v>2.69007</v>
      </c>
      <c r="R3" s="7">
        <v>0.25908999999999999</v>
      </c>
      <c r="S3" s="7">
        <v>2.4309799999999999</v>
      </c>
      <c r="T3" s="5">
        <v>23</v>
      </c>
      <c r="U3" s="4">
        <v>43214</v>
      </c>
      <c r="V3" s="5">
        <v>8453360508</v>
      </c>
      <c r="W3" s="6" t="s">
        <v>67</v>
      </c>
      <c r="X3" s="5" t="s">
        <v>29</v>
      </c>
      <c r="Y3" s="6" t="s">
        <v>30</v>
      </c>
      <c r="Z3" s="5" t="s">
        <v>57</v>
      </c>
      <c r="AA3" s="6" t="s">
        <v>58</v>
      </c>
      <c r="AB3" s="7">
        <v>2.69007E-2</v>
      </c>
      <c r="AD3" s="8"/>
      <c r="AF3" s="8"/>
      <c r="AG3" s="8"/>
    </row>
    <row r="4" spans="1:33" x14ac:dyDescent="0.2">
      <c r="A4" s="12">
        <v>656</v>
      </c>
      <c r="B4" s="13" t="s">
        <v>43</v>
      </c>
      <c r="C4" s="13">
        <v>43215</v>
      </c>
      <c r="D4" s="5">
        <v>61</v>
      </c>
      <c r="E4" s="6" t="s">
        <v>64</v>
      </c>
      <c r="F4" s="5" t="s">
        <v>70</v>
      </c>
      <c r="G4" s="6" t="s">
        <v>71</v>
      </c>
      <c r="H4" s="5" t="str">
        <f>"000054"</f>
        <v>000054</v>
      </c>
      <c r="I4" s="4">
        <v>42999</v>
      </c>
      <c r="J4" s="5" t="str">
        <f>"000073"</f>
        <v>000073</v>
      </c>
      <c r="K4" s="4">
        <v>43132</v>
      </c>
      <c r="L4" s="5" t="str">
        <f>"000138"</f>
        <v>000138</v>
      </c>
      <c r="M4" s="4">
        <v>43132</v>
      </c>
      <c r="N4" s="5">
        <v>17</v>
      </c>
      <c r="O4" s="5" t="str">
        <f>"000612"</f>
        <v>000612</v>
      </c>
      <c r="P4" s="4">
        <v>43209</v>
      </c>
      <c r="Q4" s="7">
        <v>6.1243999999999996</v>
      </c>
      <c r="R4" s="7">
        <v>0.13020000000000001</v>
      </c>
      <c r="S4" s="7">
        <v>5.9942000000000002</v>
      </c>
      <c r="T4" s="5">
        <v>24</v>
      </c>
      <c r="U4" s="4">
        <v>43215</v>
      </c>
      <c r="V4" s="5">
        <v>9448119972</v>
      </c>
      <c r="W4" s="6" t="s">
        <v>72</v>
      </c>
      <c r="X4" s="5" t="s">
        <v>35</v>
      </c>
      <c r="Y4" s="6" t="s">
        <v>36</v>
      </c>
      <c r="Z4" s="5" t="s">
        <v>57</v>
      </c>
      <c r="AA4" s="6" t="s">
        <v>58</v>
      </c>
      <c r="AB4" s="7">
        <v>6.1243999999999993E-2</v>
      </c>
      <c r="AD4" s="8"/>
      <c r="AF4" s="8"/>
      <c r="AG4" s="8"/>
    </row>
    <row r="5" spans="1:33" x14ac:dyDescent="0.2">
      <c r="A5" s="12">
        <v>657</v>
      </c>
      <c r="B5" s="13" t="s">
        <v>43</v>
      </c>
      <c r="C5" s="13">
        <v>43215</v>
      </c>
      <c r="D5" s="5">
        <v>61</v>
      </c>
      <c r="E5" s="6" t="s">
        <v>64</v>
      </c>
      <c r="F5" s="5" t="s">
        <v>73</v>
      </c>
      <c r="G5" s="6" t="s">
        <v>74</v>
      </c>
      <c r="H5" s="5" t="str">
        <f>"000150"</f>
        <v>000150</v>
      </c>
      <c r="I5" s="4">
        <v>43186</v>
      </c>
      <c r="J5" s="5" t="str">
        <f>"000218"</f>
        <v>000218</v>
      </c>
      <c r="K5" s="4">
        <v>43187</v>
      </c>
      <c r="L5" s="5" t="str">
        <f>"000207"</f>
        <v>000207</v>
      </c>
      <c r="M5" s="4">
        <v>43187</v>
      </c>
      <c r="N5" s="5">
        <v>17</v>
      </c>
      <c r="O5" s="5" t="str">
        <f>"000619"</f>
        <v>000619</v>
      </c>
      <c r="P5" s="4">
        <v>43209</v>
      </c>
      <c r="Q5" s="7">
        <v>5.7829100000000002</v>
      </c>
      <c r="R5" s="7">
        <v>0.18559999999999999</v>
      </c>
      <c r="S5" s="7">
        <v>5.5973100000000002</v>
      </c>
      <c r="T5" s="5">
        <v>24</v>
      </c>
      <c r="U5" s="4">
        <v>43215</v>
      </c>
      <c r="V5" s="5">
        <v>9620096296</v>
      </c>
      <c r="W5" s="6" t="s">
        <v>75</v>
      </c>
      <c r="X5" s="5" t="s">
        <v>35</v>
      </c>
      <c r="Y5" s="6" t="s">
        <v>36</v>
      </c>
      <c r="Z5" s="5" t="s">
        <v>55</v>
      </c>
      <c r="AA5" s="6" t="s">
        <v>56</v>
      </c>
      <c r="AB5" s="7">
        <v>5.7829100000000001E-2</v>
      </c>
      <c r="AD5" s="8"/>
      <c r="AF5" s="8"/>
      <c r="AG5" s="8"/>
    </row>
    <row r="6" spans="1:33" x14ac:dyDescent="0.2">
      <c r="A6" s="12">
        <v>707</v>
      </c>
      <c r="B6" s="13" t="s">
        <v>43</v>
      </c>
      <c r="C6" s="13">
        <v>43216</v>
      </c>
      <c r="D6" s="5">
        <v>61</v>
      </c>
      <c r="E6" s="6" t="s">
        <v>64</v>
      </c>
      <c r="F6" s="5" t="s">
        <v>76</v>
      </c>
      <c r="G6" s="6" t="s">
        <v>77</v>
      </c>
      <c r="H6" s="5" t="str">
        <f>"000178"</f>
        <v>000178</v>
      </c>
      <c r="I6" s="4">
        <v>43105</v>
      </c>
      <c r="J6" s="5" t="str">
        <f>"000003"</f>
        <v>000003</v>
      </c>
      <c r="K6" s="4">
        <v>43194</v>
      </c>
      <c r="L6" s="5" t="str">
        <f>"000004"</f>
        <v>000004</v>
      </c>
      <c r="M6" s="4">
        <v>43194</v>
      </c>
      <c r="N6" s="5">
        <v>18</v>
      </c>
      <c r="O6" s="5" t="str">
        <f>"000631"</f>
        <v>000631</v>
      </c>
      <c r="P6" s="4">
        <v>43214</v>
      </c>
      <c r="Q6" s="7">
        <v>49.814999999999998</v>
      </c>
      <c r="R6" s="7">
        <v>4.9269999999999996</v>
      </c>
      <c r="S6" s="7">
        <v>44.887999999999998</v>
      </c>
      <c r="T6" s="5">
        <v>25</v>
      </c>
      <c r="U6" s="4">
        <v>43216</v>
      </c>
      <c r="V6" s="5">
        <v>9845028772</v>
      </c>
      <c r="W6" s="6" t="s">
        <v>52</v>
      </c>
      <c r="X6" s="5" t="s">
        <v>45</v>
      </c>
      <c r="Y6" s="6" t="s">
        <v>44</v>
      </c>
      <c r="Z6" s="5" t="s">
        <v>57</v>
      </c>
      <c r="AA6" s="6" t="s">
        <v>58</v>
      </c>
      <c r="AB6" s="7">
        <v>0.49814999999999998</v>
      </c>
      <c r="AD6" s="8"/>
      <c r="AF6" s="8"/>
      <c r="AG6" s="8"/>
    </row>
    <row r="7" spans="1:33" x14ac:dyDescent="0.2">
      <c r="A7" s="12">
        <v>708</v>
      </c>
      <c r="B7" s="13" t="s">
        <v>43</v>
      </c>
      <c r="C7" s="13">
        <v>43216</v>
      </c>
      <c r="D7" s="5">
        <v>61</v>
      </c>
      <c r="E7" s="6" t="s">
        <v>64</v>
      </c>
      <c r="F7" s="5" t="s">
        <v>78</v>
      </c>
      <c r="G7" s="6" t="s">
        <v>79</v>
      </c>
      <c r="H7" s="5" t="str">
        <f>"000179"</f>
        <v>000179</v>
      </c>
      <c r="I7" s="4">
        <v>43105</v>
      </c>
      <c r="J7" s="5" t="str">
        <f>"000001"</f>
        <v>000001</v>
      </c>
      <c r="K7" s="4">
        <v>43194</v>
      </c>
      <c r="L7" s="5" t="str">
        <f>"000006"</f>
        <v>000006</v>
      </c>
      <c r="M7" s="4">
        <v>43194</v>
      </c>
      <c r="N7" s="5">
        <v>18</v>
      </c>
      <c r="O7" s="5" t="str">
        <f>"000632"</f>
        <v>000632</v>
      </c>
      <c r="P7" s="4">
        <v>43214</v>
      </c>
      <c r="Q7" s="7">
        <v>49.945999999999998</v>
      </c>
      <c r="R7" s="7">
        <v>3.63</v>
      </c>
      <c r="S7" s="7">
        <v>46.316000000000003</v>
      </c>
      <c r="T7" s="5">
        <v>25</v>
      </c>
      <c r="U7" s="4">
        <v>43216</v>
      </c>
      <c r="V7" s="5">
        <v>9845028772</v>
      </c>
      <c r="W7" s="6" t="s">
        <v>52</v>
      </c>
      <c r="X7" s="5" t="s">
        <v>45</v>
      </c>
      <c r="Y7" s="6" t="s">
        <v>44</v>
      </c>
      <c r="Z7" s="5" t="s">
        <v>57</v>
      </c>
      <c r="AA7" s="6" t="s">
        <v>58</v>
      </c>
      <c r="AB7" s="7">
        <v>0.49945999999999996</v>
      </c>
      <c r="AD7" s="8"/>
      <c r="AF7" s="8"/>
      <c r="AG7" s="8"/>
    </row>
    <row r="8" spans="1:33" x14ac:dyDescent="0.2">
      <c r="A8" s="12">
        <v>709</v>
      </c>
      <c r="B8" s="13" t="s">
        <v>43</v>
      </c>
      <c r="C8" s="13">
        <v>43216</v>
      </c>
      <c r="D8" s="5">
        <v>61</v>
      </c>
      <c r="E8" s="6" t="s">
        <v>64</v>
      </c>
      <c r="F8" s="5" t="s">
        <v>80</v>
      </c>
      <c r="G8" s="6" t="s">
        <v>81</v>
      </c>
      <c r="H8" s="5" t="str">
        <f>"000177"</f>
        <v>000177</v>
      </c>
      <c r="I8" s="4">
        <v>43105</v>
      </c>
      <c r="J8" s="5" t="str">
        <f>"000002"</f>
        <v>000002</v>
      </c>
      <c r="K8" s="4">
        <v>43194</v>
      </c>
      <c r="L8" s="5" t="str">
        <f>"000005"</f>
        <v>000005</v>
      </c>
      <c r="M8" s="4">
        <v>43194</v>
      </c>
      <c r="N8" s="5">
        <v>18</v>
      </c>
      <c r="O8" s="5" t="str">
        <f>"000633"</f>
        <v>000633</v>
      </c>
      <c r="P8" s="4">
        <v>43214</v>
      </c>
      <c r="Q8" s="7">
        <v>49.923679999999997</v>
      </c>
      <c r="R8" s="7">
        <v>4.5979999999999999</v>
      </c>
      <c r="S8" s="7">
        <v>45.325679999999998</v>
      </c>
      <c r="T8" s="5">
        <v>25</v>
      </c>
      <c r="U8" s="4">
        <v>43216</v>
      </c>
      <c r="V8" s="5">
        <v>9845028772</v>
      </c>
      <c r="W8" s="6" t="s">
        <v>52</v>
      </c>
      <c r="X8" s="5" t="s">
        <v>45</v>
      </c>
      <c r="Y8" s="6" t="s">
        <v>44</v>
      </c>
      <c r="Z8" s="5" t="s">
        <v>57</v>
      </c>
      <c r="AA8" s="6" t="s">
        <v>58</v>
      </c>
      <c r="AB8" s="7">
        <v>0.49923679999999998</v>
      </c>
      <c r="AD8" s="8"/>
      <c r="AF8" s="8"/>
      <c r="AG8" s="8"/>
    </row>
    <row r="9" spans="1:33" x14ac:dyDescent="0.2">
      <c r="A9" s="12">
        <v>710</v>
      </c>
      <c r="B9" s="13" t="s">
        <v>43</v>
      </c>
      <c r="C9" s="13">
        <v>43216</v>
      </c>
      <c r="D9" s="5">
        <v>61</v>
      </c>
      <c r="E9" s="6" t="s">
        <v>64</v>
      </c>
      <c r="F9" s="5" t="s">
        <v>82</v>
      </c>
      <c r="G9" s="6" t="s">
        <v>83</v>
      </c>
      <c r="H9" s="5" t="str">
        <f>"000176"</f>
        <v>000176</v>
      </c>
      <c r="I9" s="4">
        <v>43105</v>
      </c>
      <c r="J9" s="5" t="str">
        <f>"000004"</f>
        <v>000004</v>
      </c>
      <c r="K9" s="4">
        <v>43194</v>
      </c>
      <c r="L9" s="5" t="str">
        <f>"000007"</f>
        <v>000007</v>
      </c>
      <c r="M9" s="4">
        <v>43194</v>
      </c>
      <c r="N9" s="5">
        <v>18</v>
      </c>
      <c r="O9" s="5" t="str">
        <f>"000634"</f>
        <v>000634</v>
      </c>
      <c r="P9" s="4">
        <v>43214</v>
      </c>
      <c r="Q9" s="7">
        <v>49.83</v>
      </c>
      <c r="R9" s="7">
        <v>4.9420000000000002</v>
      </c>
      <c r="S9" s="7">
        <v>44.887999999999998</v>
      </c>
      <c r="T9" s="5">
        <v>25</v>
      </c>
      <c r="U9" s="4">
        <v>43216</v>
      </c>
      <c r="V9" s="5">
        <v>9845028772</v>
      </c>
      <c r="W9" s="6" t="s">
        <v>52</v>
      </c>
      <c r="X9" s="5" t="s">
        <v>45</v>
      </c>
      <c r="Y9" s="6" t="s">
        <v>44</v>
      </c>
      <c r="Z9" s="5" t="s">
        <v>57</v>
      </c>
      <c r="AA9" s="6" t="s">
        <v>58</v>
      </c>
      <c r="AB9" s="7">
        <v>0.49829999999999997</v>
      </c>
      <c r="AD9" s="8"/>
      <c r="AF9" s="8"/>
      <c r="AG9" s="8"/>
    </row>
    <row r="10" spans="1:33" x14ac:dyDescent="0.2">
      <c r="A10" s="12">
        <v>711</v>
      </c>
      <c r="B10" s="13" t="s">
        <v>43</v>
      </c>
      <c r="C10" s="13">
        <v>43216</v>
      </c>
      <c r="D10" s="5">
        <v>61</v>
      </c>
      <c r="E10" s="6" t="s">
        <v>64</v>
      </c>
      <c r="F10" s="5" t="s">
        <v>84</v>
      </c>
      <c r="G10" s="6" t="s">
        <v>85</v>
      </c>
      <c r="H10" s="5" t="str">
        <f>"000154"</f>
        <v>000154</v>
      </c>
      <c r="I10" s="4">
        <v>43187</v>
      </c>
      <c r="J10" s="5" t="str">
        <f>"000220"</f>
        <v>000220</v>
      </c>
      <c r="K10" s="4">
        <v>43187</v>
      </c>
      <c r="L10" s="5" t="str">
        <f>"000209"</f>
        <v>000209</v>
      </c>
      <c r="M10" s="4">
        <v>43187</v>
      </c>
      <c r="N10" s="5">
        <v>18</v>
      </c>
      <c r="O10" s="5" t="str">
        <f>"000660"</f>
        <v>000660</v>
      </c>
      <c r="P10" s="4">
        <v>43214</v>
      </c>
      <c r="Q10" s="7">
        <v>74.963220000000007</v>
      </c>
      <c r="R10" s="7">
        <v>7.9467999999999996</v>
      </c>
      <c r="S10" s="7">
        <v>67.016419999999997</v>
      </c>
      <c r="T10" s="5">
        <v>27</v>
      </c>
      <c r="U10" s="4">
        <v>43216</v>
      </c>
      <c r="V10" s="5">
        <v>9945525730</v>
      </c>
      <c r="W10" s="6" t="s">
        <v>51</v>
      </c>
      <c r="X10" s="5" t="s">
        <v>42</v>
      </c>
      <c r="Y10" s="6" t="s">
        <v>41</v>
      </c>
      <c r="Z10" s="5" t="s">
        <v>55</v>
      </c>
      <c r="AA10" s="6" t="s">
        <v>56</v>
      </c>
      <c r="AB10" s="7">
        <v>0.74963220000000008</v>
      </c>
      <c r="AD10" s="8"/>
      <c r="AF10" s="8"/>
      <c r="AG10" s="8"/>
    </row>
    <row r="11" spans="1:33" x14ac:dyDescent="0.2">
      <c r="A11" s="12">
        <v>1427</v>
      </c>
      <c r="B11" s="13" t="s">
        <v>33</v>
      </c>
      <c r="C11" s="13">
        <v>43242</v>
      </c>
      <c r="D11" s="5">
        <v>61</v>
      </c>
      <c r="E11" s="6" t="s">
        <v>64</v>
      </c>
      <c r="F11" s="5" t="s">
        <v>86</v>
      </c>
      <c r="G11" s="6" t="s">
        <v>87</v>
      </c>
      <c r="H11" s="5" t="str">
        <f>"000O77"</f>
        <v>000O77</v>
      </c>
      <c r="I11" s="4">
        <v>42907</v>
      </c>
      <c r="J11" s="5" t="str">
        <f>"000072"</f>
        <v>000072</v>
      </c>
      <c r="K11" s="4">
        <v>43131</v>
      </c>
      <c r="L11" s="5" t="str">
        <f>"000134"</f>
        <v>000134</v>
      </c>
      <c r="M11" s="4">
        <v>43131</v>
      </c>
      <c r="N11" s="5">
        <v>17</v>
      </c>
      <c r="O11" s="5" t="str">
        <f>"001606"</f>
        <v>001606</v>
      </c>
      <c r="P11" s="4">
        <v>43239</v>
      </c>
      <c r="Q11" s="7">
        <v>19.623000000000001</v>
      </c>
      <c r="R11" s="7">
        <v>12.916969999999999</v>
      </c>
      <c r="S11" s="7">
        <v>6.7060300000000002</v>
      </c>
      <c r="T11" s="5">
        <v>60</v>
      </c>
      <c r="U11" s="4">
        <v>43242</v>
      </c>
      <c r="V11" s="5">
        <v>9448119972</v>
      </c>
      <c r="W11" s="6" t="s">
        <v>46</v>
      </c>
      <c r="X11" s="5" t="s">
        <v>50</v>
      </c>
      <c r="Y11" s="6" t="s">
        <v>49</v>
      </c>
      <c r="Z11" s="5" t="s">
        <v>57</v>
      </c>
      <c r="AA11" s="6" t="s">
        <v>58</v>
      </c>
      <c r="AB11" s="7">
        <v>0.19623000000000002</v>
      </c>
      <c r="AD11" s="8"/>
      <c r="AF11" s="8"/>
      <c r="AG11" s="8"/>
    </row>
    <row r="12" spans="1:33" x14ac:dyDescent="0.2">
      <c r="A12" s="12">
        <v>1513</v>
      </c>
      <c r="B12" s="13" t="s">
        <v>33</v>
      </c>
      <c r="C12" s="13">
        <v>43251</v>
      </c>
      <c r="D12" s="5">
        <v>61</v>
      </c>
      <c r="E12" s="6" t="s">
        <v>64</v>
      </c>
      <c r="F12" s="5" t="s">
        <v>88</v>
      </c>
      <c r="G12" s="6" t="s">
        <v>89</v>
      </c>
      <c r="H12" s="5" t="str">
        <f>"000324"</f>
        <v>000324</v>
      </c>
      <c r="I12" s="4">
        <v>41690</v>
      </c>
      <c r="J12" s="5" t="str">
        <f>"000039"</f>
        <v>000039</v>
      </c>
      <c r="K12" s="4">
        <v>42581</v>
      </c>
      <c r="L12" s="5" t="str">
        <f>"000200"</f>
        <v>000200</v>
      </c>
      <c r="M12" s="4">
        <v>42581</v>
      </c>
      <c r="N12" s="5">
        <v>13</v>
      </c>
      <c r="O12" s="5" t="str">
        <f>"001701"</f>
        <v>001701</v>
      </c>
      <c r="P12" s="4">
        <v>43242</v>
      </c>
      <c r="Q12" s="7">
        <v>2.0679400000000001</v>
      </c>
      <c r="R12" s="7">
        <v>0.18543000000000001</v>
      </c>
      <c r="S12" s="7">
        <v>1.8825099999999999</v>
      </c>
      <c r="T12" s="5">
        <v>67</v>
      </c>
      <c r="U12" s="4">
        <v>43251</v>
      </c>
      <c r="V12" s="5">
        <v>9845843173</v>
      </c>
      <c r="W12" s="6" t="s">
        <v>90</v>
      </c>
      <c r="X12" s="5" t="s">
        <v>29</v>
      </c>
      <c r="Y12" s="6" t="s">
        <v>30</v>
      </c>
      <c r="Z12" s="5" t="s">
        <v>57</v>
      </c>
      <c r="AA12" s="6" t="s">
        <v>58</v>
      </c>
      <c r="AB12" s="7">
        <v>2.0679400000000001E-2</v>
      </c>
      <c r="AD12" s="8"/>
      <c r="AF12" s="8"/>
      <c r="AG12" s="8"/>
    </row>
    <row r="13" spans="1:33" x14ac:dyDescent="0.2">
      <c r="A13" s="12">
        <v>2527</v>
      </c>
      <c r="B13" s="13" t="s">
        <v>32</v>
      </c>
      <c r="C13" s="13">
        <v>43274</v>
      </c>
      <c r="D13" s="5">
        <v>61</v>
      </c>
      <c r="E13" s="6" t="s">
        <v>64</v>
      </c>
      <c r="F13" s="5" t="s">
        <v>91</v>
      </c>
      <c r="G13" s="6" t="s">
        <v>92</v>
      </c>
      <c r="H13" s="5" t="str">
        <f>"000054"</f>
        <v>000054</v>
      </c>
      <c r="I13" s="4">
        <v>42509</v>
      </c>
      <c r="J13" s="5" t="str">
        <f>"000064"</f>
        <v>000064</v>
      </c>
      <c r="K13" s="4">
        <v>42631</v>
      </c>
      <c r="L13" s="5" t="str">
        <f>"000298"</f>
        <v>000298</v>
      </c>
      <c r="M13" s="4">
        <v>42670</v>
      </c>
      <c r="N13" s="5">
        <v>16</v>
      </c>
      <c r="O13" s="5" t="str">
        <f>"002781"</f>
        <v>002781</v>
      </c>
      <c r="P13" s="4">
        <v>43271</v>
      </c>
      <c r="Q13" s="7">
        <v>4.9280400000000002</v>
      </c>
      <c r="R13" s="7">
        <v>0.41322999999999999</v>
      </c>
      <c r="S13" s="7">
        <v>4.5148099999999998</v>
      </c>
      <c r="T13" s="5">
        <v>99</v>
      </c>
      <c r="U13" s="4">
        <v>43274</v>
      </c>
      <c r="V13" s="5">
        <v>9900419194</v>
      </c>
      <c r="W13" s="6" t="s">
        <v>93</v>
      </c>
      <c r="X13" s="5" t="s">
        <v>29</v>
      </c>
      <c r="Y13" s="6" t="s">
        <v>30</v>
      </c>
      <c r="Z13" s="5" t="s">
        <v>57</v>
      </c>
      <c r="AA13" s="6" t="s">
        <v>58</v>
      </c>
      <c r="AB13" s="7">
        <v>4.9280400000000002E-2</v>
      </c>
      <c r="AD13" s="8"/>
      <c r="AF13" s="8"/>
      <c r="AG13" s="8"/>
    </row>
    <row r="14" spans="1:33" x14ac:dyDescent="0.2">
      <c r="A14" s="12">
        <v>2528</v>
      </c>
      <c r="B14" s="13" t="s">
        <v>32</v>
      </c>
      <c r="C14" s="13">
        <v>43274</v>
      </c>
      <c r="D14" s="5">
        <v>61</v>
      </c>
      <c r="E14" s="6" t="s">
        <v>64</v>
      </c>
      <c r="F14" s="5" t="s">
        <v>94</v>
      </c>
      <c r="G14" s="6" t="s">
        <v>95</v>
      </c>
      <c r="H14" s="5" t="str">
        <f>"000053"</f>
        <v>000053</v>
      </c>
      <c r="I14" s="4">
        <v>42509</v>
      </c>
      <c r="J14" s="5" t="str">
        <f>"000065"</f>
        <v>000065</v>
      </c>
      <c r="K14" s="4">
        <v>42631</v>
      </c>
      <c r="L14" s="5" t="str">
        <f>"000300"</f>
        <v>000300</v>
      </c>
      <c r="M14" s="4">
        <v>42670</v>
      </c>
      <c r="N14" s="5">
        <v>16</v>
      </c>
      <c r="O14" s="5" t="str">
        <f>"002786"</f>
        <v>002786</v>
      </c>
      <c r="P14" s="4">
        <v>43271</v>
      </c>
      <c r="Q14" s="7">
        <v>2.76573</v>
      </c>
      <c r="R14" s="7">
        <v>0.22850000000000001</v>
      </c>
      <c r="S14" s="7">
        <v>2.5372300000000001</v>
      </c>
      <c r="T14" s="5">
        <v>99</v>
      </c>
      <c r="U14" s="4">
        <v>43274</v>
      </c>
      <c r="V14" s="5">
        <v>9900419194</v>
      </c>
      <c r="W14" s="6" t="s">
        <v>93</v>
      </c>
      <c r="X14" s="5" t="s">
        <v>29</v>
      </c>
      <c r="Y14" s="6" t="s">
        <v>30</v>
      </c>
      <c r="Z14" s="5" t="s">
        <v>57</v>
      </c>
      <c r="AA14" s="6" t="s">
        <v>58</v>
      </c>
      <c r="AB14" s="7">
        <v>2.7657299999999999E-2</v>
      </c>
      <c r="AD14" s="8"/>
      <c r="AF14" s="8"/>
      <c r="AG14" s="8"/>
    </row>
    <row r="15" spans="1:33" x14ac:dyDescent="0.2">
      <c r="A15" s="12">
        <v>2529</v>
      </c>
      <c r="B15" s="13" t="s">
        <v>32</v>
      </c>
      <c r="C15" s="13">
        <v>43274</v>
      </c>
      <c r="D15" s="5">
        <v>61</v>
      </c>
      <c r="E15" s="6" t="s">
        <v>64</v>
      </c>
      <c r="F15" s="5" t="s">
        <v>96</v>
      </c>
      <c r="G15" s="6" t="s">
        <v>97</v>
      </c>
      <c r="H15" s="5" t="str">
        <f>"000119"</f>
        <v>000119</v>
      </c>
      <c r="I15" s="4">
        <v>42578</v>
      </c>
      <c r="J15" s="5" t="str">
        <f>"000067"</f>
        <v>000067</v>
      </c>
      <c r="K15" s="4">
        <v>42631</v>
      </c>
      <c r="L15" s="5" t="str">
        <f>"000301"</f>
        <v>000301</v>
      </c>
      <c r="M15" s="4">
        <v>42670</v>
      </c>
      <c r="N15" s="5">
        <v>16</v>
      </c>
      <c r="O15" s="5" t="str">
        <f>"002789"</f>
        <v>002789</v>
      </c>
      <c r="P15" s="4">
        <v>43271</v>
      </c>
      <c r="Q15" s="7">
        <v>2.4367000000000001</v>
      </c>
      <c r="R15" s="7">
        <v>5.1249999999999997E-2</v>
      </c>
      <c r="S15" s="7">
        <v>2.3854500000000001</v>
      </c>
      <c r="T15" s="5">
        <v>99</v>
      </c>
      <c r="U15" s="4">
        <v>43274</v>
      </c>
      <c r="V15" s="5">
        <v>9620306428</v>
      </c>
      <c r="W15" s="6" t="s">
        <v>59</v>
      </c>
      <c r="X15" s="5" t="s">
        <v>29</v>
      </c>
      <c r="Y15" s="6" t="s">
        <v>30</v>
      </c>
      <c r="Z15" s="5" t="s">
        <v>57</v>
      </c>
      <c r="AA15" s="6" t="s">
        <v>58</v>
      </c>
      <c r="AB15" s="7">
        <v>2.4367E-2</v>
      </c>
      <c r="AD15" s="8"/>
      <c r="AF15" s="8"/>
      <c r="AG15" s="8"/>
    </row>
    <row r="16" spans="1:33" x14ac:dyDescent="0.2">
      <c r="A16" s="12">
        <v>2835</v>
      </c>
      <c r="B16" s="13" t="s">
        <v>31</v>
      </c>
      <c r="C16" s="13">
        <v>43283</v>
      </c>
      <c r="D16" s="5">
        <v>61</v>
      </c>
      <c r="E16" s="6" t="s">
        <v>64</v>
      </c>
      <c r="F16" s="5" t="s">
        <v>98</v>
      </c>
      <c r="G16" s="6" t="s">
        <v>99</v>
      </c>
      <c r="H16" s="5" t="str">
        <f>"000174"</f>
        <v>000174</v>
      </c>
      <c r="I16" s="4">
        <v>42699</v>
      </c>
      <c r="J16" s="5" t="str">
        <f>"000011"</f>
        <v>000011</v>
      </c>
      <c r="K16" s="4">
        <v>43242</v>
      </c>
      <c r="L16" s="5" t="str">
        <f>"000036"</f>
        <v>000036</v>
      </c>
      <c r="M16" s="4">
        <v>43242</v>
      </c>
      <c r="N16" s="5">
        <v>16</v>
      </c>
      <c r="O16" s="5" t="str">
        <f>"003168"</f>
        <v>003168</v>
      </c>
      <c r="P16" s="4">
        <v>43280</v>
      </c>
      <c r="Q16" s="7">
        <v>39.192219999999999</v>
      </c>
      <c r="R16" s="7">
        <v>1.5293000000000001</v>
      </c>
      <c r="S16" s="7">
        <v>37.66292</v>
      </c>
      <c r="T16" s="5">
        <v>105</v>
      </c>
      <c r="U16" s="4">
        <v>43283</v>
      </c>
      <c r="V16" s="5">
        <v>9986072837</v>
      </c>
      <c r="W16" s="6" t="s">
        <v>100</v>
      </c>
      <c r="X16" s="5" t="s">
        <v>40</v>
      </c>
      <c r="Y16" s="6" t="s">
        <v>39</v>
      </c>
      <c r="Z16" s="5" t="s">
        <v>57</v>
      </c>
      <c r="AA16" s="6" t="s">
        <v>58</v>
      </c>
      <c r="AB16" s="7">
        <v>0.3919222</v>
      </c>
      <c r="AD16" s="8"/>
      <c r="AF16" s="8"/>
      <c r="AG16" s="8"/>
    </row>
    <row r="17" spans="1:33" x14ac:dyDescent="0.2">
      <c r="A17" s="12">
        <v>2836</v>
      </c>
      <c r="B17" s="13" t="s">
        <v>31</v>
      </c>
      <c r="C17" s="13">
        <v>43283</v>
      </c>
      <c r="D17" s="5">
        <v>61</v>
      </c>
      <c r="E17" s="6" t="s">
        <v>64</v>
      </c>
      <c r="F17" s="5" t="s">
        <v>101</v>
      </c>
      <c r="G17" s="6" t="s">
        <v>102</v>
      </c>
      <c r="H17" s="5" t="str">
        <f>"000014"</f>
        <v>000014</v>
      </c>
      <c r="I17" s="4">
        <v>42500</v>
      </c>
      <c r="J17" s="5" t="str">
        <f>"087"</f>
        <v>087</v>
      </c>
      <c r="K17" s="4">
        <v>16</v>
      </c>
      <c r="L17" s="5" t="str">
        <f>"260"</f>
        <v>260</v>
      </c>
      <c r="M17" s="4">
        <v>16</v>
      </c>
      <c r="N17" s="5">
        <v>16</v>
      </c>
      <c r="O17" s="5" t="str">
        <f>"002971"</f>
        <v>002971</v>
      </c>
      <c r="P17" s="4">
        <v>43276</v>
      </c>
      <c r="Q17" s="7">
        <v>2.3481299999999998</v>
      </c>
      <c r="R17" s="7">
        <v>0.35354000000000002</v>
      </c>
      <c r="S17" s="7">
        <v>1.9945900000000001</v>
      </c>
      <c r="T17" s="5">
        <v>108</v>
      </c>
      <c r="U17" s="4">
        <v>43283</v>
      </c>
      <c r="V17" s="5">
        <v>9845058699</v>
      </c>
      <c r="W17" s="6" t="s">
        <v>52</v>
      </c>
      <c r="X17" s="5" t="s">
        <v>53</v>
      </c>
      <c r="Y17" s="6" t="s">
        <v>54</v>
      </c>
      <c r="Z17" s="5" t="s">
        <v>55</v>
      </c>
      <c r="AA17" s="6" t="s">
        <v>56</v>
      </c>
      <c r="AB17" s="7">
        <v>2.3481299999999997E-2</v>
      </c>
      <c r="AD17" s="8"/>
      <c r="AF17" s="8"/>
      <c r="AG17" s="8"/>
    </row>
    <row r="18" spans="1:33" x14ac:dyDescent="0.2">
      <c r="A18" s="12">
        <v>2837</v>
      </c>
      <c r="B18" s="13" t="s">
        <v>31</v>
      </c>
      <c r="C18" s="13">
        <v>43283</v>
      </c>
      <c r="D18" s="5">
        <v>61</v>
      </c>
      <c r="E18" s="6" t="s">
        <v>64</v>
      </c>
      <c r="F18" s="5" t="s">
        <v>103</v>
      </c>
      <c r="G18" s="6" t="s">
        <v>104</v>
      </c>
      <c r="H18" s="5" t="str">
        <f>"000017"</f>
        <v>000017</v>
      </c>
      <c r="I18" s="4">
        <v>42541</v>
      </c>
      <c r="J18" s="5" t="str">
        <f>"088"</f>
        <v>088</v>
      </c>
      <c r="K18" s="4">
        <v>16</v>
      </c>
      <c r="L18" s="5" t="str">
        <f>"261"</f>
        <v>261</v>
      </c>
      <c r="M18" s="4">
        <v>16</v>
      </c>
      <c r="N18" s="5">
        <v>16</v>
      </c>
      <c r="O18" s="5" t="str">
        <f>"002972"</f>
        <v>002972</v>
      </c>
      <c r="P18" s="4">
        <v>43276</v>
      </c>
      <c r="Q18" s="7">
        <v>2.32938</v>
      </c>
      <c r="R18" s="7">
        <v>0.35071999999999998</v>
      </c>
      <c r="S18" s="7">
        <v>1.9786600000000001</v>
      </c>
      <c r="T18" s="5">
        <v>108</v>
      </c>
      <c r="U18" s="4">
        <v>43283</v>
      </c>
      <c r="V18" s="5">
        <v>9845058699</v>
      </c>
      <c r="W18" s="6" t="s">
        <v>52</v>
      </c>
      <c r="X18" s="5" t="s">
        <v>53</v>
      </c>
      <c r="Y18" s="6" t="s">
        <v>54</v>
      </c>
      <c r="Z18" s="5" t="s">
        <v>55</v>
      </c>
      <c r="AA18" s="6" t="s">
        <v>56</v>
      </c>
      <c r="AB18" s="7">
        <v>2.32938E-2</v>
      </c>
      <c r="AD18" s="8"/>
      <c r="AF18" s="8"/>
      <c r="AG18" s="8"/>
    </row>
    <row r="19" spans="1:33" x14ac:dyDescent="0.2">
      <c r="A19" s="12">
        <v>3155</v>
      </c>
      <c r="B19" s="13" t="s">
        <v>31</v>
      </c>
      <c r="C19" s="13">
        <v>43290</v>
      </c>
      <c r="D19" s="5">
        <v>61</v>
      </c>
      <c r="E19" s="6" t="s">
        <v>64</v>
      </c>
      <c r="F19" s="5" t="s">
        <v>105</v>
      </c>
      <c r="G19" s="6" t="s">
        <v>106</v>
      </c>
      <c r="H19" s="5" t="str">
        <f>"000052"</f>
        <v>000052</v>
      </c>
      <c r="I19" s="4">
        <v>42509</v>
      </c>
      <c r="J19" s="5" t="str">
        <f>"000063"</f>
        <v>000063</v>
      </c>
      <c r="K19" s="4">
        <v>42631</v>
      </c>
      <c r="L19" s="5" t="str">
        <f>"000299"</f>
        <v>000299</v>
      </c>
      <c r="M19" s="4">
        <v>42670</v>
      </c>
      <c r="N19" s="5">
        <v>16</v>
      </c>
      <c r="O19" s="5" t="str">
        <f>"003359"</f>
        <v>003359</v>
      </c>
      <c r="P19" s="4">
        <v>43288</v>
      </c>
      <c r="Q19" s="7">
        <v>1.9906299999999999</v>
      </c>
      <c r="R19" s="7">
        <v>0.12428</v>
      </c>
      <c r="S19" s="7">
        <v>1.86635</v>
      </c>
      <c r="T19" s="5">
        <v>117</v>
      </c>
      <c r="U19" s="4">
        <v>43290</v>
      </c>
      <c r="V19" s="5">
        <v>9900419194</v>
      </c>
      <c r="W19" s="6" t="s">
        <v>93</v>
      </c>
      <c r="X19" s="5" t="s">
        <v>29</v>
      </c>
      <c r="Y19" s="6" t="s">
        <v>30</v>
      </c>
      <c r="Z19" s="5" t="s">
        <v>57</v>
      </c>
      <c r="AA19" s="6" t="s">
        <v>58</v>
      </c>
      <c r="AB19" s="7">
        <v>1.9906299999999998E-2</v>
      </c>
      <c r="AD19" s="8"/>
      <c r="AF19" s="8"/>
      <c r="AG19" s="8"/>
    </row>
    <row r="20" spans="1:33" x14ac:dyDescent="0.2">
      <c r="A20" s="12">
        <v>4439</v>
      </c>
      <c r="B20" s="13" t="s">
        <v>28</v>
      </c>
      <c r="C20" s="13">
        <v>43318</v>
      </c>
      <c r="D20" s="5">
        <v>61</v>
      </c>
      <c r="E20" s="6" t="s">
        <v>64</v>
      </c>
      <c r="F20" s="5" t="s">
        <v>107</v>
      </c>
      <c r="G20" s="6" t="s">
        <v>108</v>
      </c>
      <c r="H20" s="5" t="str">
        <f>"000128"</f>
        <v>000128</v>
      </c>
      <c r="I20" s="4">
        <v>42608</v>
      </c>
      <c r="J20" s="5" t="str">
        <f>"000066"</f>
        <v>000066</v>
      </c>
      <c r="K20" s="4">
        <v>42631</v>
      </c>
      <c r="L20" s="5" t="str">
        <f>"000296"</f>
        <v>000296</v>
      </c>
      <c r="M20" s="4">
        <v>42670</v>
      </c>
      <c r="N20" s="5">
        <v>16</v>
      </c>
      <c r="O20" s="5" t="str">
        <f>"004617"</f>
        <v>004617</v>
      </c>
      <c r="P20" s="4">
        <v>43313</v>
      </c>
      <c r="Q20" s="7">
        <v>14.28369</v>
      </c>
      <c r="R20" s="7">
        <v>1.1391500000000001</v>
      </c>
      <c r="S20" s="7">
        <v>13.144539999999999</v>
      </c>
      <c r="T20" s="5">
        <v>159</v>
      </c>
      <c r="U20" s="4">
        <v>43318</v>
      </c>
      <c r="V20" s="5">
        <v>9620306428</v>
      </c>
      <c r="W20" s="6" t="s">
        <v>59</v>
      </c>
      <c r="X20" s="5" t="s">
        <v>29</v>
      </c>
      <c r="Y20" s="6" t="s">
        <v>30</v>
      </c>
      <c r="Z20" s="5" t="s">
        <v>57</v>
      </c>
      <c r="AA20" s="6" t="s">
        <v>58</v>
      </c>
      <c r="AB20" s="7">
        <v>0.14283689999999999</v>
      </c>
      <c r="AD20" s="8"/>
      <c r="AF20" s="8"/>
      <c r="AG20" s="8"/>
    </row>
    <row r="21" spans="1:33" x14ac:dyDescent="0.2">
      <c r="A21" s="12">
        <v>4671</v>
      </c>
      <c r="B21" s="13" t="s">
        <v>28</v>
      </c>
      <c r="C21" s="13">
        <v>43325</v>
      </c>
      <c r="D21" s="5">
        <v>61</v>
      </c>
      <c r="E21" s="6" t="s">
        <v>64</v>
      </c>
      <c r="F21" s="5" t="s">
        <v>109</v>
      </c>
      <c r="G21" s="6" t="s">
        <v>110</v>
      </c>
      <c r="H21" s="5" t="str">
        <f>"000027"</f>
        <v>000027</v>
      </c>
      <c r="I21" s="4">
        <v>43287</v>
      </c>
      <c r="J21" s="5" t="str">
        <f>"000026"</f>
        <v>000026</v>
      </c>
      <c r="K21" s="4">
        <v>43299</v>
      </c>
      <c r="L21" s="5" t="str">
        <f>"000084"</f>
        <v>000084</v>
      </c>
      <c r="M21" s="4">
        <v>43299</v>
      </c>
      <c r="N21" s="5">
        <v>17</v>
      </c>
      <c r="O21" s="5" t="str">
        <f>"004560"</f>
        <v>004560</v>
      </c>
      <c r="P21" s="4">
        <v>43313</v>
      </c>
      <c r="Q21" s="7">
        <v>49.949890000000003</v>
      </c>
      <c r="R21" s="7">
        <v>4.4344999999999999</v>
      </c>
      <c r="S21" s="7">
        <v>45.515389999999996</v>
      </c>
      <c r="T21" s="5">
        <v>166</v>
      </c>
      <c r="U21" s="4">
        <v>43325</v>
      </c>
      <c r="V21" s="5">
        <v>9845028772</v>
      </c>
      <c r="W21" s="6" t="s">
        <v>52</v>
      </c>
      <c r="X21" s="5" t="s">
        <v>111</v>
      </c>
      <c r="Y21" s="6" t="s">
        <v>112</v>
      </c>
      <c r="Z21" s="5" t="s">
        <v>57</v>
      </c>
      <c r="AA21" s="6" t="s">
        <v>58</v>
      </c>
      <c r="AB21" s="7">
        <v>0.49949890000000002</v>
      </c>
      <c r="AD21" s="8"/>
      <c r="AF21" s="8"/>
      <c r="AG21" s="8"/>
    </row>
    <row r="22" spans="1:33" x14ac:dyDescent="0.2">
      <c r="A22" s="12">
        <v>4787</v>
      </c>
      <c r="B22" s="13" t="s">
        <v>28</v>
      </c>
      <c r="C22" s="13">
        <v>43326</v>
      </c>
      <c r="D22" s="5">
        <v>61</v>
      </c>
      <c r="E22" s="6" t="s">
        <v>64</v>
      </c>
      <c r="F22" s="5" t="s">
        <v>96</v>
      </c>
      <c r="G22" s="6" t="s">
        <v>97</v>
      </c>
      <c r="H22" s="5" t="str">
        <f>"000119"</f>
        <v>000119</v>
      </c>
      <c r="I22" s="4">
        <v>42578</v>
      </c>
      <c r="J22" s="5" t="str">
        <f>"000104"</f>
        <v>000104</v>
      </c>
      <c r="K22" s="4">
        <v>42790</v>
      </c>
      <c r="L22" s="5" t="str">
        <f>"000457"</f>
        <v>000457</v>
      </c>
      <c r="M22" s="4">
        <v>42795</v>
      </c>
      <c r="N22" s="5">
        <v>16</v>
      </c>
      <c r="O22" s="5" t="str">
        <f>"004913"</f>
        <v>004913</v>
      </c>
      <c r="P22" s="4">
        <v>43318</v>
      </c>
      <c r="Q22" s="7">
        <v>4.2831000000000001</v>
      </c>
      <c r="R22" s="7">
        <v>0.09</v>
      </c>
      <c r="S22" s="7">
        <v>4.1931000000000003</v>
      </c>
      <c r="T22" s="5">
        <v>170</v>
      </c>
      <c r="U22" s="4">
        <v>43326</v>
      </c>
      <c r="V22" s="5">
        <v>9620306428</v>
      </c>
      <c r="W22" s="6" t="s">
        <v>59</v>
      </c>
      <c r="X22" s="5" t="s">
        <v>29</v>
      </c>
      <c r="Y22" s="6" t="s">
        <v>30</v>
      </c>
      <c r="Z22" s="5" t="s">
        <v>57</v>
      </c>
      <c r="AA22" s="6" t="s">
        <v>58</v>
      </c>
      <c r="AB22" s="7">
        <v>4.2831000000000001E-2</v>
      </c>
      <c r="AD22" s="8"/>
      <c r="AF22" s="8"/>
      <c r="AG22" s="8"/>
    </row>
    <row r="23" spans="1:33" x14ac:dyDescent="0.2">
      <c r="A23" s="12">
        <v>4788</v>
      </c>
      <c r="B23" s="13" t="s">
        <v>28</v>
      </c>
      <c r="C23" s="13">
        <v>43326</v>
      </c>
      <c r="D23" s="5">
        <v>61</v>
      </c>
      <c r="E23" s="6" t="s">
        <v>64</v>
      </c>
      <c r="F23" s="5" t="s">
        <v>113</v>
      </c>
      <c r="G23" s="6" t="s">
        <v>114</v>
      </c>
      <c r="H23" s="5" t="str">
        <f>"000022"</f>
        <v>000022</v>
      </c>
      <c r="I23" s="4">
        <v>42942</v>
      </c>
      <c r="J23" s="5" t="str">
        <f>"000024"</f>
        <v>000024</v>
      </c>
      <c r="K23" s="4">
        <v>42948</v>
      </c>
      <c r="L23" s="5" t="str">
        <f>"000107"</f>
        <v>000107</v>
      </c>
      <c r="M23" s="4">
        <v>42916</v>
      </c>
      <c r="N23" s="5">
        <v>17</v>
      </c>
      <c r="O23" s="5" t="str">
        <f>"005151"</f>
        <v>005151</v>
      </c>
      <c r="P23" s="4">
        <v>43325</v>
      </c>
      <c r="Q23" s="7">
        <v>23.001580000000001</v>
      </c>
      <c r="R23" s="7">
        <v>3.3801999999999999</v>
      </c>
      <c r="S23" s="7">
        <v>19.621379999999998</v>
      </c>
      <c r="T23" s="5">
        <v>172</v>
      </c>
      <c r="U23" s="4">
        <v>43326</v>
      </c>
      <c r="V23" s="5">
        <v>9945525730</v>
      </c>
      <c r="W23" s="6" t="s">
        <v>51</v>
      </c>
      <c r="X23" s="5" t="s">
        <v>53</v>
      </c>
      <c r="Y23" s="6" t="s">
        <v>54</v>
      </c>
      <c r="Z23" s="5" t="s">
        <v>55</v>
      </c>
      <c r="AA23" s="6" t="s">
        <v>56</v>
      </c>
      <c r="AB23" s="7">
        <v>0.23001579999999999</v>
      </c>
      <c r="AD23" s="8"/>
      <c r="AF23" s="8"/>
      <c r="AG23" s="8"/>
    </row>
    <row r="24" spans="1:33" x14ac:dyDescent="0.2">
      <c r="A24" s="12">
        <v>4977</v>
      </c>
      <c r="B24" s="13" t="s">
        <v>28</v>
      </c>
      <c r="C24" s="13">
        <v>43330</v>
      </c>
      <c r="D24" s="5">
        <v>61</v>
      </c>
      <c r="E24" s="6" t="s">
        <v>64</v>
      </c>
      <c r="F24" s="5" t="s">
        <v>115</v>
      </c>
      <c r="G24" s="6" t="s">
        <v>116</v>
      </c>
      <c r="H24" s="5" t="str">
        <f>"000021"</f>
        <v>000021</v>
      </c>
      <c r="I24" s="4">
        <v>42490</v>
      </c>
      <c r="J24" s="5" t="str">
        <f>"000119"</f>
        <v>000119</v>
      </c>
      <c r="K24" s="4">
        <v>42800</v>
      </c>
      <c r="L24" s="5" t="str">
        <f>"000554"</f>
        <v>000554</v>
      </c>
      <c r="M24" s="4">
        <v>42825</v>
      </c>
      <c r="N24" s="5">
        <v>16</v>
      </c>
      <c r="O24" s="5" t="str">
        <f>"005221"</f>
        <v>005221</v>
      </c>
      <c r="P24" s="4">
        <v>43326</v>
      </c>
      <c r="Q24" s="7">
        <v>2.8298999999999999</v>
      </c>
      <c r="R24" s="7">
        <v>0.21465000000000001</v>
      </c>
      <c r="S24" s="7">
        <v>2.6152500000000001</v>
      </c>
      <c r="T24" s="5">
        <v>174</v>
      </c>
      <c r="U24" s="4">
        <v>43330</v>
      </c>
      <c r="V24" s="5">
        <v>9620306428</v>
      </c>
      <c r="W24" s="6" t="s">
        <v>59</v>
      </c>
      <c r="X24" s="5" t="s">
        <v>29</v>
      </c>
      <c r="Y24" s="6" t="s">
        <v>30</v>
      </c>
      <c r="Z24" s="5" t="s">
        <v>57</v>
      </c>
      <c r="AA24" s="6" t="s">
        <v>58</v>
      </c>
      <c r="AB24" s="7">
        <v>2.8298999999999998E-2</v>
      </c>
      <c r="AD24" s="8"/>
      <c r="AF24" s="8"/>
      <c r="AG24" s="8"/>
    </row>
    <row r="25" spans="1:33" x14ac:dyDescent="0.2">
      <c r="A25" s="12">
        <v>5385</v>
      </c>
      <c r="B25" s="13" t="s">
        <v>34</v>
      </c>
      <c r="C25" s="13">
        <v>43349</v>
      </c>
      <c r="D25" s="5">
        <v>61</v>
      </c>
      <c r="E25" s="6" t="s">
        <v>64</v>
      </c>
      <c r="F25" s="5" t="s">
        <v>70</v>
      </c>
      <c r="G25" s="6" t="s">
        <v>71</v>
      </c>
      <c r="H25" s="5" t="str">
        <f>"000054"</f>
        <v>000054</v>
      </c>
      <c r="I25" s="4">
        <v>42999</v>
      </c>
      <c r="J25" s="5" t="str">
        <f>"000029"</f>
        <v>000029</v>
      </c>
      <c r="K25" s="4">
        <v>43322</v>
      </c>
      <c r="L25" s="5" t="str">
        <f>"000121"</f>
        <v>000121</v>
      </c>
      <c r="M25" s="4">
        <v>43325</v>
      </c>
      <c r="N25" s="5">
        <v>17</v>
      </c>
      <c r="O25" s="5" t="str">
        <f>"005609"</f>
        <v>005609</v>
      </c>
      <c r="P25" s="4">
        <v>43347</v>
      </c>
      <c r="Q25" s="7">
        <v>5.8330000000000002</v>
      </c>
      <c r="R25" s="7">
        <v>0.126</v>
      </c>
      <c r="S25" s="7">
        <v>5.7069999999999999</v>
      </c>
      <c r="T25" s="5">
        <v>194</v>
      </c>
      <c r="U25" s="4">
        <v>43349</v>
      </c>
      <c r="V25" s="5">
        <v>9448119972</v>
      </c>
      <c r="W25" s="6" t="s">
        <v>72</v>
      </c>
      <c r="X25" s="5" t="s">
        <v>35</v>
      </c>
      <c r="Y25" s="6" t="s">
        <v>36</v>
      </c>
      <c r="Z25" s="5" t="s">
        <v>57</v>
      </c>
      <c r="AA25" s="6" t="s">
        <v>58</v>
      </c>
      <c r="AB25" s="7">
        <f>Q25/100</f>
        <v>5.833E-2</v>
      </c>
      <c r="AD25" s="8"/>
      <c r="AF25" s="8"/>
      <c r="AG25" s="8"/>
    </row>
    <row r="26" spans="1:33" x14ac:dyDescent="0.2">
      <c r="A26" s="12">
        <v>5644</v>
      </c>
      <c r="B26" s="13" t="s">
        <v>34</v>
      </c>
      <c r="C26" s="13">
        <v>43370</v>
      </c>
      <c r="D26" s="5">
        <v>61</v>
      </c>
      <c r="E26" s="6" t="s">
        <v>64</v>
      </c>
      <c r="F26" s="5" t="s">
        <v>117</v>
      </c>
      <c r="G26" s="6" t="s">
        <v>118</v>
      </c>
      <c r="H26" s="5" t="str">
        <f>"000056"</f>
        <v>000056</v>
      </c>
      <c r="I26" s="4">
        <v>43000</v>
      </c>
      <c r="J26" s="5" t="str">
        <f>"000041"</f>
        <v>000041</v>
      </c>
      <c r="K26" s="4">
        <v>43089</v>
      </c>
      <c r="L26" s="5" t="str">
        <f>"000063"</f>
        <v>000063</v>
      </c>
      <c r="M26" s="4">
        <v>43090</v>
      </c>
      <c r="N26" s="5">
        <v>17</v>
      </c>
      <c r="O26" s="5" t="str">
        <f>"005918"</f>
        <v>005918</v>
      </c>
      <c r="P26" s="4">
        <v>43368</v>
      </c>
      <c r="Q26" s="7">
        <v>9.6857699999999998</v>
      </c>
      <c r="R26" s="7">
        <v>0.42885000000000001</v>
      </c>
      <c r="S26" s="7">
        <v>9.2569199999999991</v>
      </c>
      <c r="T26" s="5">
        <v>218</v>
      </c>
      <c r="U26" s="4">
        <v>43370</v>
      </c>
      <c r="V26" s="5">
        <v>9449018969</v>
      </c>
      <c r="W26" s="6" t="s">
        <v>119</v>
      </c>
      <c r="X26" s="5" t="s">
        <v>29</v>
      </c>
      <c r="Y26" s="6" t="s">
        <v>30</v>
      </c>
      <c r="Z26" s="5" t="s">
        <v>57</v>
      </c>
      <c r="AA26" s="6" t="s">
        <v>58</v>
      </c>
      <c r="AB26" s="7">
        <f>Q26/100</f>
        <v>9.6857699999999991E-2</v>
      </c>
      <c r="AD26" s="8"/>
      <c r="AF26" s="8"/>
      <c r="AG26" s="8"/>
    </row>
    <row r="27" spans="1:33" x14ac:dyDescent="0.2">
      <c r="A27" s="12">
        <v>5645</v>
      </c>
      <c r="B27" s="13" t="s">
        <v>34</v>
      </c>
      <c r="C27" s="13">
        <v>43370</v>
      </c>
      <c r="D27" s="5">
        <v>61</v>
      </c>
      <c r="E27" s="6" t="s">
        <v>64</v>
      </c>
      <c r="F27" s="5" t="s">
        <v>120</v>
      </c>
      <c r="G27" s="6" t="s">
        <v>121</v>
      </c>
      <c r="H27" s="5" t="str">
        <f>"000087"</f>
        <v>000087</v>
      </c>
      <c r="I27" s="4">
        <v>42916</v>
      </c>
      <c r="J27" s="5" t="str">
        <f>"000046"</f>
        <v>000046</v>
      </c>
      <c r="K27" s="4">
        <v>43099</v>
      </c>
      <c r="L27" s="5" t="str">
        <f>"000081"</f>
        <v>000081</v>
      </c>
      <c r="M27" s="4">
        <v>43099</v>
      </c>
      <c r="N27" s="5">
        <v>17</v>
      </c>
      <c r="O27" s="5" t="str">
        <f>"005941"</f>
        <v>005941</v>
      </c>
      <c r="P27" s="4">
        <v>43368</v>
      </c>
      <c r="Q27" s="7">
        <v>49.435600000000001</v>
      </c>
      <c r="R27" s="7">
        <v>4.0493199999999998</v>
      </c>
      <c r="S27" s="7">
        <v>45.386279999999999</v>
      </c>
      <c r="T27" s="5">
        <v>218</v>
      </c>
      <c r="U27" s="4">
        <v>43370</v>
      </c>
      <c r="V27" s="5">
        <v>9035660123</v>
      </c>
      <c r="W27" s="6" t="s">
        <v>52</v>
      </c>
      <c r="X27" s="5" t="s">
        <v>48</v>
      </c>
      <c r="Y27" s="6" t="s">
        <v>47</v>
      </c>
      <c r="Z27" s="5" t="s">
        <v>57</v>
      </c>
      <c r="AA27" s="6" t="s">
        <v>58</v>
      </c>
      <c r="AB27" s="7">
        <f>Q27/100</f>
        <v>0.49435600000000002</v>
      </c>
      <c r="AD27" s="8"/>
      <c r="AF27" s="8"/>
      <c r="AG27" s="8"/>
    </row>
    <row r="28" spans="1:33" x14ac:dyDescent="0.2">
      <c r="A28" s="12">
        <v>7323</v>
      </c>
      <c r="B28" s="13" t="s">
        <v>37</v>
      </c>
      <c r="C28" s="13">
        <v>43424</v>
      </c>
      <c r="D28" s="5">
        <v>61</v>
      </c>
      <c r="E28" s="6" t="s">
        <v>64</v>
      </c>
      <c r="F28" s="5" t="s">
        <v>122</v>
      </c>
      <c r="G28" s="6" t="s">
        <v>123</v>
      </c>
      <c r="H28" s="5" t="str">
        <f>"000002"</f>
        <v>000002</v>
      </c>
      <c r="I28" s="4">
        <v>43238</v>
      </c>
      <c r="J28" s="5" t="str">
        <f>"000014"</f>
        <v>000014</v>
      </c>
      <c r="K28" s="4">
        <v>43258</v>
      </c>
      <c r="L28" s="5" t="str">
        <f>"000047"</f>
        <v>000047</v>
      </c>
      <c r="M28" s="4">
        <v>43258</v>
      </c>
      <c r="N28" s="5">
        <v>18</v>
      </c>
      <c r="O28" s="5" t="str">
        <f>"007211"</f>
        <v>007211</v>
      </c>
      <c r="P28" s="4">
        <v>43404</v>
      </c>
      <c r="Q28" s="7">
        <v>24.9114</v>
      </c>
      <c r="R28" s="7">
        <v>2.3919999999999999</v>
      </c>
      <c r="S28" s="7">
        <v>22.519400000000001</v>
      </c>
      <c r="T28" s="5">
        <v>271</v>
      </c>
      <c r="U28" s="4">
        <v>43424</v>
      </c>
      <c r="V28" s="5">
        <v>9448853642</v>
      </c>
      <c r="W28" s="6" t="s">
        <v>52</v>
      </c>
      <c r="X28" s="5" t="s">
        <v>40</v>
      </c>
      <c r="Y28" s="6" t="s">
        <v>39</v>
      </c>
      <c r="Z28" s="5" t="s">
        <v>57</v>
      </c>
      <c r="AA28" s="6" t="s">
        <v>58</v>
      </c>
      <c r="AB28" s="7">
        <f>Q28/100</f>
        <v>0.249114</v>
      </c>
      <c r="AD28" s="8"/>
      <c r="AF28" s="8"/>
      <c r="AG28" s="8"/>
    </row>
    <row r="29" spans="1:33" x14ac:dyDescent="0.2">
      <c r="A29" s="12">
        <v>7505</v>
      </c>
      <c r="B29" s="13" t="s">
        <v>38</v>
      </c>
      <c r="C29" s="13">
        <v>43437</v>
      </c>
      <c r="D29" s="5">
        <v>61</v>
      </c>
      <c r="E29" s="6" t="s">
        <v>64</v>
      </c>
      <c r="F29" s="5" t="s">
        <v>124</v>
      </c>
      <c r="G29" s="6" t="s">
        <v>125</v>
      </c>
      <c r="H29" s="5" t="str">
        <f>"000262"</f>
        <v>000262</v>
      </c>
      <c r="I29" s="4">
        <v>42825</v>
      </c>
      <c r="J29" s="5" t="str">
        <f>"000023"</f>
        <v>000023</v>
      </c>
      <c r="K29" s="4">
        <v>42884</v>
      </c>
      <c r="L29" s="5" t="str">
        <f>"000090"</f>
        <v>000090</v>
      </c>
      <c r="M29" s="4">
        <v>42886</v>
      </c>
      <c r="N29" s="5">
        <v>17</v>
      </c>
      <c r="O29" s="5" t="str">
        <f>"007466"</f>
        <v>007466</v>
      </c>
      <c r="P29" s="4">
        <v>43421</v>
      </c>
      <c r="Q29" s="7">
        <v>9.6663599999999992</v>
      </c>
      <c r="R29" s="7">
        <v>0.74507999999999996</v>
      </c>
      <c r="S29" s="7">
        <v>8.9212799999999994</v>
      </c>
      <c r="T29" s="5">
        <v>279</v>
      </c>
      <c r="U29" s="4">
        <v>43437</v>
      </c>
      <c r="V29" s="5">
        <v>9845028772</v>
      </c>
      <c r="W29" s="6" t="s">
        <v>62</v>
      </c>
      <c r="X29" s="5" t="s">
        <v>29</v>
      </c>
      <c r="Y29" s="6" t="s">
        <v>30</v>
      </c>
      <c r="Z29" s="5" t="s">
        <v>57</v>
      </c>
      <c r="AA29" s="6" t="s">
        <v>58</v>
      </c>
      <c r="AB29" s="7">
        <f>Q29/100</f>
        <v>9.6663599999999988E-2</v>
      </c>
      <c r="AD29" s="8"/>
      <c r="AF29" s="8"/>
      <c r="AG29" s="8"/>
    </row>
    <row r="30" spans="1:33" x14ac:dyDescent="0.2">
      <c r="A30" s="12">
        <v>7506</v>
      </c>
      <c r="B30" s="13" t="s">
        <v>38</v>
      </c>
      <c r="C30" s="13">
        <v>43437</v>
      </c>
      <c r="D30" s="5">
        <v>61</v>
      </c>
      <c r="E30" s="6" t="s">
        <v>64</v>
      </c>
      <c r="F30" s="5" t="s">
        <v>126</v>
      </c>
      <c r="G30" s="6" t="s">
        <v>127</v>
      </c>
      <c r="H30" s="5" t="str">
        <f>"000266"</f>
        <v>000266</v>
      </c>
      <c r="I30" s="4">
        <v>42825</v>
      </c>
      <c r="J30" s="5" t="str">
        <f>"000025"</f>
        <v>000025</v>
      </c>
      <c r="K30" s="4">
        <v>42884</v>
      </c>
      <c r="L30" s="5" t="str">
        <f>"000092"</f>
        <v>000092</v>
      </c>
      <c r="M30" s="4">
        <v>42886</v>
      </c>
      <c r="N30" s="5">
        <v>17</v>
      </c>
      <c r="O30" s="5" t="str">
        <f>"007467"</f>
        <v>007467</v>
      </c>
      <c r="P30" s="4">
        <v>43421</v>
      </c>
      <c r="Q30" s="7">
        <v>2.99133</v>
      </c>
      <c r="R30" s="7">
        <v>0.18254999999999999</v>
      </c>
      <c r="S30" s="7">
        <v>2.8087800000000001</v>
      </c>
      <c r="T30" s="5">
        <v>279</v>
      </c>
      <c r="U30" s="4">
        <v>43437</v>
      </c>
      <c r="V30" s="5">
        <v>9845028772</v>
      </c>
      <c r="W30" s="6" t="s">
        <v>62</v>
      </c>
      <c r="X30" s="5" t="s">
        <v>29</v>
      </c>
      <c r="Y30" s="6" t="s">
        <v>30</v>
      </c>
      <c r="Z30" s="5" t="s">
        <v>57</v>
      </c>
      <c r="AA30" s="6" t="s">
        <v>58</v>
      </c>
      <c r="AB30" s="7">
        <f>Q30/100</f>
        <v>2.99133E-2</v>
      </c>
      <c r="AD30" s="8"/>
      <c r="AF30" s="8"/>
      <c r="AG30" s="8"/>
    </row>
    <row r="31" spans="1:33" x14ac:dyDescent="0.2">
      <c r="A31" s="12">
        <v>7507</v>
      </c>
      <c r="B31" s="13" t="s">
        <v>38</v>
      </c>
      <c r="C31" s="13">
        <v>43437</v>
      </c>
      <c r="D31" s="5">
        <v>61</v>
      </c>
      <c r="E31" s="6" t="s">
        <v>64</v>
      </c>
      <c r="F31" s="5" t="s">
        <v>128</v>
      </c>
      <c r="G31" s="6" t="s">
        <v>129</v>
      </c>
      <c r="H31" s="5" t="str">
        <f>"000477"</f>
        <v>000477</v>
      </c>
      <c r="I31" s="4">
        <v>41702</v>
      </c>
      <c r="J31" s="5" t="str">
        <f>"000022"</f>
        <v>000022</v>
      </c>
      <c r="K31" s="4">
        <v>42884</v>
      </c>
      <c r="L31" s="5" t="str">
        <f>"000093"</f>
        <v>000093</v>
      </c>
      <c r="M31" s="4">
        <v>42886</v>
      </c>
      <c r="N31" s="5">
        <v>14</v>
      </c>
      <c r="O31" s="5" t="str">
        <f>"007468"</f>
        <v>007468</v>
      </c>
      <c r="P31" s="4">
        <v>43421</v>
      </c>
      <c r="Q31" s="7">
        <v>19.233049999999999</v>
      </c>
      <c r="R31" s="7">
        <v>1.48041</v>
      </c>
      <c r="S31" s="7">
        <v>17.75264</v>
      </c>
      <c r="T31" s="5">
        <v>279</v>
      </c>
      <c r="U31" s="4">
        <v>43437</v>
      </c>
      <c r="V31" s="5">
        <v>9845028772</v>
      </c>
      <c r="W31" s="6" t="s">
        <v>130</v>
      </c>
      <c r="X31" s="5" t="s">
        <v>60</v>
      </c>
      <c r="Y31" s="6" t="s">
        <v>61</v>
      </c>
      <c r="Z31" s="5" t="s">
        <v>57</v>
      </c>
      <c r="AA31" s="6" t="s">
        <v>58</v>
      </c>
      <c r="AB31" s="7">
        <f>Q31/100</f>
        <v>0.19233049999999999</v>
      </c>
      <c r="AD31" s="8"/>
      <c r="AF31" s="8"/>
      <c r="AG31" s="8"/>
    </row>
    <row r="32" spans="1:33" x14ac:dyDescent="0.2">
      <c r="A32" s="12">
        <v>7861</v>
      </c>
      <c r="B32" s="13" t="s">
        <v>38</v>
      </c>
      <c r="C32" s="13">
        <v>43453</v>
      </c>
      <c r="D32" s="5">
        <v>61</v>
      </c>
      <c r="E32" s="6" t="s">
        <v>64</v>
      </c>
      <c r="F32" s="5" t="s">
        <v>131</v>
      </c>
      <c r="G32" s="6" t="s">
        <v>132</v>
      </c>
      <c r="H32" s="5" t="str">
        <f>"000046"</f>
        <v>000046</v>
      </c>
      <c r="I32" s="4">
        <v>43305</v>
      </c>
      <c r="J32" s="5" t="str">
        <f>"000039"</f>
        <v>000039</v>
      </c>
      <c r="K32" s="4">
        <v>43355</v>
      </c>
      <c r="L32" s="5" t="str">
        <f>"000138"</f>
        <v>000138</v>
      </c>
      <c r="M32" s="4">
        <v>43357</v>
      </c>
      <c r="N32" s="5">
        <v>18</v>
      </c>
      <c r="O32" s="5" t="str">
        <f>"007900"</f>
        <v>007900</v>
      </c>
      <c r="P32" s="4">
        <v>43445</v>
      </c>
      <c r="Q32" s="7">
        <v>49.98</v>
      </c>
      <c r="R32" s="7">
        <v>4.9560000000000004</v>
      </c>
      <c r="S32" s="7">
        <v>45.024000000000001</v>
      </c>
      <c r="T32" s="5">
        <v>297</v>
      </c>
      <c r="U32" s="4">
        <v>43453</v>
      </c>
      <c r="V32" s="5">
        <v>9448119972</v>
      </c>
      <c r="W32" s="6" t="s">
        <v>52</v>
      </c>
      <c r="X32" s="5" t="s">
        <v>45</v>
      </c>
      <c r="Y32" s="6" t="s">
        <v>44</v>
      </c>
      <c r="Z32" s="5" t="s">
        <v>57</v>
      </c>
      <c r="AA32" s="6" t="s">
        <v>58</v>
      </c>
      <c r="AB32" s="7">
        <f>Q32/100</f>
        <v>0.49979999999999997</v>
      </c>
      <c r="AD32" s="8"/>
      <c r="AF32" s="8"/>
      <c r="AG32" s="8"/>
    </row>
    <row r="33" spans="1:33" x14ac:dyDescent="0.2">
      <c r="A33" s="12">
        <v>7862</v>
      </c>
      <c r="B33" s="13" t="s">
        <v>38</v>
      </c>
      <c r="C33" s="13">
        <v>43453</v>
      </c>
      <c r="D33" s="5">
        <v>61</v>
      </c>
      <c r="E33" s="6" t="s">
        <v>64</v>
      </c>
      <c r="F33" s="5" t="s">
        <v>133</v>
      </c>
      <c r="G33" s="6" t="s">
        <v>134</v>
      </c>
      <c r="H33" s="5" t="str">
        <f>"000049"</f>
        <v>000049</v>
      </c>
      <c r="I33" s="4">
        <v>43306</v>
      </c>
      <c r="J33" s="5" t="str">
        <f>"000040"</f>
        <v>000040</v>
      </c>
      <c r="K33" s="4">
        <v>43355</v>
      </c>
      <c r="L33" s="5" t="str">
        <f>"000137"</f>
        <v>000137</v>
      </c>
      <c r="M33" s="4">
        <v>43357</v>
      </c>
      <c r="N33" s="5">
        <v>18</v>
      </c>
      <c r="O33" s="5" t="str">
        <f>"007902"</f>
        <v>007902</v>
      </c>
      <c r="P33" s="4">
        <v>43445</v>
      </c>
      <c r="Q33" s="7">
        <v>49.991999999999997</v>
      </c>
      <c r="R33" s="7">
        <v>4.95425</v>
      </c>
      <c r="S33" s="7">
        <v>45.037750000000003</v>
      </c>
      <c r="T33" s="5">
        <v>297</v>
      </c>
      <c r="U33" s="4">
        <v>43453</v>
      </c>
      <c r="V33" s="5">
        <v>9448119972</v>
      </c>
      <c r="W33" s="6" t="s">
        <v>52</v>
      </c>
      <c r="X33" s="5" t="s">
        <v>45</v>
      </c>
      <c r="Y33" s="6" t="s">
        <v>44</v>
      </c>
      <c r="Z33" s="5" t="s">
        <v>57</v>
      </c>
      <c r="AA33" s="6" t="s">
        <v>58</v>
      </c>
      <c r="AB33" s="7">
        <f>Q33/100</f>
        <v>0.49991999999999998</v>
      </c>
      <c r="AD33" s="8"/>
      <c r="AF33" s="8"/>
      <c r="AG33" s="8"/>
    </row>
    <row r="34" spans="1:33" x14ac:dyDescent="0.2">
      <c r="A34" s="12">
        <v>7989</v>
      </c>
      <c r="B34" s="13" t="s">
        <v>38</v>
      </c>
      <c r="C34" s="13">
        <v>43455</v>
      </c>
      <c r="D34" s="5">
        <v>61</v>
      </c>
      <c r="E34" s="6" t="s">
        <v>64</v>
      </c>
      <c r="F34" s="5" t="s">
        <v>135</v>
      </c>
      <c r="G34" s="6" t="s">
        <v>136</v>
      </c>
      <c r="H34" s="5" t="str">
        <f>"000032"</f>
        <v>000032</v>
      </c>
      <c r="I34" s="4">
        <v>42490</v>
      </c>
      <c r="J34" s="5" t="str">
        <f>"000031"</f>
        <v>000031</v>
      </c>
      <c r="K34" s="4">
        <v>42885</v>
      </c>
      <c r="L34" s="5" t="str">
        <f>"000107"</f>
        <v>000107</v>
      </c>
      <c r="M34" s="4">
        <v>42886</v>
      </c>
      <c r="N34" s="5">
        <v>16</v>
      </c>
      <c r="O34" s="5" t="str">
        <f>"007718"</f>
        <v>007718</v>
      </c>
      <c r="P34" s="4">
        <v>43441</v>
      </c>
      <c r="Q34" s="7">
        <v>10.14438</v>
      </c>
      <c r="R34" s="7">
        <v>0.81705000000000005</v>
      </c>
      <c r="S34" s="7">
        <v>9.3273299999999999</v>
      </c>
      <c r="T34" s="5">
        <v>301</v>
      </c>
      <c r="U34" s="4">
        <v>43455</v>
      </c>
      <c r="V34" s="5">
        <v>9740744655</v>
      </c>
      <c r="W34" s="6" t="s">
        <v>63</v>
      </c>
      <c r="X34" s="5" t="s">
        <v>29</v>
      </c>
      <c r="Y34" s="6" t="s">
        <v>30</v>
      </c>
      <c r="Z34" s="5" t="s">
        <v>57</v>
      </c>
      <c r="AA34" s="6" t="s">
        <v>58</v>
      </c>
      <c r="AB34" s="7">
        <f>Q34/100</f>
        <v>0.1014438</v>
      </c>
      <c r="AD34" s="8"/>
      <c r="AF34" s="8"/>
      <c r="AG34" s="8"/>
    </row>
    <row r="35" spans="1:33" x14ac:dyDescent="0.2">
      <c r="A35" s="12">
        <v>7990</v>
      </c>
      <c r="B35" s="13" t="s">
        <v>38</v>
      </c>
      <c r="C35" s="13">
        <v>43455</v>
      </c>
      <c r="D35" s="5">
        <v>61</v>
      </c>
      <c r="E35" s="6" t="s">
        <v>64</v>
      </c>
      <c r="F35" s="5" t="s">
        <v>137</v>
      </c>
      <c r="G35" s="6" t="s">
        <v>138</v>
      </c>
      <c r="H35" s="5" t="str">
        <f>"000488"</f>
        <v>000488</v>
      </c>
      <c r="I35" s="4">
        <v>41702</v>
      </c>
      <c r="J35" s="5" t="str">
        <f>"000021"</f>
        <v>000021</v>
      </c>
      <c r="K35" s="4">
        <v>42884</v>
      </c>
      <c r="L35" s="5" t="str">
        <f>"000089"</f>
        <v>000089</v>
      </c>
      <c r="M35" s="4">
        <v>42886</v>
      </c>
      <c r="N35" s="5">
        <v>14</v>
      </c>
      <c r="O35" s="5" t="str">
        <f>"007741"</f>
        <v>007741</v>
      </c>
      <c r="P35" s="4">
        <v>43441</v>
      </c>
      <c r="Q35" s="7">
        <v>19.485399999999998</v>
      </c>
      <c r="R35" s="7">
        <v>1.49315</v>
      </c>
      <c r="S35" s="7">
        <v>17.992249999999999</v>
      </c>
      <c r="T35" s="5">
        <v>301</v>
      </c>
      <c r="U35" s="4">
        <v>43455</v>
      </c>
      <c r="V35" s="5">
        <v>9845028772</v>
      </c>
      <c r="W35" s="6" t="s">
        <v>62</v>
      </c>
      <c r="X35" s="5" t="s">
        <v>60</v>
      </c>
      <c r="Y35" s="6" t="s">
        <v>61</v>
      </c>
      <c r="Z35" s="5" t="s">
        <v>57</v>
      </c>
      <c r="AA35" s="6" t="s">
        <v>58</v>
      </c>
      <c r="AB35" s="7">
        <f>Q35/100</f>
        <v>0.19485399999999997</v>
      </c>
      <c r="AD35" s="8"/>
      <c r="AF35" s="8"/>
      <c r="AG35" s="8"/>
    </row>
    <row r="36" spans="1:33" x14ac:dyDescent="0.2">
      <c r="A36" s="12">
        <v>7991</v>
      </c>
      <c r="B36" s="13" t="s">
        <v>38</v>
      </c>
      <c r="C36" s="13">
        <v>43455</v>
      </c>
      <c r="D36" s="5">
        <v>61</v>
      </c>
      <c r="E36" s="6" t="s">
        <v>64</v>
      </c>
      <c r="F36" s="5" t="s">
        <v>139</v>
      </c>
      <c r="G36" s="6" t="s">
        <v>140</v>
      </c>
      <c r="H36" s="5" t="str">
        <f>"000522"</f>
        <v>000522</v>
      </c>
      <c r="I36" s="4">
        <v>41702</v>
      </c>
      <c r="J36" s="5" t="str">
        <f>"000020"</f>
        <v>000020</v>
      </c>
      <c r="K36" s="4">
        <v>42884</v>
      </c>
      <c r="L36" s="5" t="str">
        <f>"000088"</f>
        <v>000088</v>
      </c>
      <c r="M36" s="4">
        <v>42886</v>
      </c>
      <c r="N36" s="5">
        <v>14</v>
      </c>
      <c r="O36" s="5" t="str">
        <f>"007814"</f>
        <v>007814</v>
      </c>
      <c r="P36" s="4">
        <v>43444</v>
      </c>
      <c r="Q36" s="7">
        <v>10</v>
      </c>
      <c r="R36" s="7">
        <v>1.4655100000000001</v>
      </c>
      <c r="S36" s="7">
        <v>8.5344899999999999</v>
      </c>
      <c r="T36" s="5">
        <v>301</v>
      </c>
      <c r="U36" s="4">
        <v>43455</v>
      </c>
      <c r="V36" s="5">
        <v>9845028772</v>
      </c>
      <c r="W36" s="6" t="s">
        <v>46</v>
      </c>
      <c r="X36" s="5" t="s">
        <v>50</v>
      </c>
      <c r="Y36" s="6" t="s">
        <v>49</v>
      </c>
      <c r="Z36" s="5" t="s">
        <v>57</v>
      </c>
      <c r="AA36" s="6" t="s">
        <v>58</v>
      </c>
      <c r="AB36" s="7">
        <f>Q36/100</f>
        <v>0.1</v>
      </c>
      <c r="AD36" s="8"/>
      <c r="AF36" s="8"/>
      <c r="AG36" s="8"/>
    </row>
    <row r="37" spans="1:33" x14ac:dyDescent="0.2">
      <c r="A37" s="12">
        <v>7992</v>
      </c>
      <c r="B37" s="13" t="s">
        <v>38</v>
      </c>
      <c r="C37" s="13">
        <v>43455</v>
      </c>
      <c r="D37" s="5">
        <v>61</v>
      </c>
      <c r="E37" s="6" t="s">
        <v>64</v>
      </c>
      <c r="F37" s="5" t="s">
        <v>141</v>
      </c>
      <c r="G37" s="6" t="s">
        <v>142</v>
      </c>
      <c r="H37" s="5" t="str">
        <f>"000269"</f>
        <v>000269</v>
      </c>
      <c r="I37" s="4">
        <v>42825</v>
      </c>
      <c r="J37" s="5" t="str">
        <f>"000024"</f>
        <v>000024</v>
      </c>
      <c r="K37" s="4">
        <v>42884</v>
      </c>
      <c r="L37" s="5" t="str">
        <f>"000091"</f>
        <v>000091</v>
      </c>
      <c r="M37" s="4">
        <v>42886</v>
      </c>
      <c r="N37" s="5">
        <v>17</v>
      </c>
      <c r="O37" s="5" t="str">
        <f>"007823"</f>
        <v>007823</v>
      </c>
      <c r="P37" s="4">
        <v>43444</v>
      </c>
      <c r="Q37" s="7">
        <v>9.6663599999999992</v>
      </c>
      <c r="R37" s="7">
        <v>0.74507999999999996</v>
      </c>
      <c r="S37" s="7">
        <v>8.9212799999999994</v>
      </c>
      <c r="T37" s="5">
        <v>301</v>
      </c>
      <c r="U37" s="4">
        <v>43455</v>
      </c>
      <c r="V37" s="5">
        <v>9845028772</v>
      </c>
      <c r="W37" s="6" t="s">
        <v>62</v>
      </c>
      <c r="X37" s="5" t="s">
        <v>29</v>
      </c>
      <c r="Y37" s="6" t="s">
        <v>30</v>
      </c>
      <c r="Z37" s="5" t="s">
        <v>57</v>
      </c>
      <c r="AA37" s="6" t="s">
        <v>58</v>
      </c>
      <c r="AB37" s="7">
        <f>Q37/100</f>
        <v>9.6663599999999988E-2</v>
      </c>
      <c r="AD37" s="8"/>
      <c r="AF37" s="8"/>
      <c r="AG37" s="8"/>
    </row>
    <row r="38" spans="1:33" x14ac:dyDescent="0.2">
      <c r="A38" s="12">
        <v>7993</v>
      </c>
      <c r="B38" s="13" t="s">
        <v>38</v>
      </c>
      <c r="C38" s="13">
        <v>43455</v>
      </c>
      <c r="D38" s="5">
        <v>61</v>
      </c>
      <c r="E38" s="6" t="s">
        <v>64</v>
      </c>
      <c r="F38" s="5" t="s">
        <v>143</v>
      </c>
      <c r="G38" s="6" t="s">
        <v>144</v>
      </c>
      <c r="H38" s="5" t="str">
        <f>"000478"</f>
        <v>000478</v>
      </c>
      <c r="I38" s="4">
        <v>41702</v>
      </c>
      <c r="J38" s="5" t="str">
        <f>"000019"</f>
        <v>000019</v>
      </c>
      <c r="K38" s="4">
        <v>42884</v>
      </c>
      <c r="L38" s="5" t="str">
        <f>"000094"</f>
        <v>000094</v>
      </c>
      <c r="M38" s="4">
        <v>42886</v>
      </c>
      <c r="N38" s="5">
        <v>14</v>
      </c>
      <c r="O38" s="5" t="str">
        <f>"007824"</f>
        <v>007824</v>
      </c>
      <c r="P38" s="4">
        <v>43444</v>
      </c>
      <c r="Q38" s="7">
        <v>19.335319999999999</v>
      </c>
      <c r="R38" s="7">
        <v>1.6071599999999999</v>
      </c>
      <c r="S38" s="7">
        <v>17.728159999999999</v>
      </c>
      <c r="T38" s="5">
        <v>301</v>
      </c>
      <c r="U38" s="4">
        <v>43455</v>
      </c>
      <c r="V38" s="5">
        <v>9845028772</v>
      </c>
      <c r="W38" s="6" t="s">
        <v>145</v>
      </c>
      <c r="X38" s="5" t="s">
        <v>60</v>
      </c>
      <c r="Y38" s="6" t="s">
        <v>61</v>
      </c>
      <c r="Z38" s="5" t="s">
        <v>57</v>
      </c>
      <c r="AA38" s="6" t="s">
        <v>58</v>
      </c>
      <c r="AB38" s="7">
        <f>Q38/100</f>
        <v>0.1933532</v>
      </c>
      <c r="AD38" s="8"/>
      <c r="AF38" s="8"/>
      <c r="AG3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2019-01-14T13:57:23Z</dcterms:modified>
</cp:coreProperties>
</file>