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1" l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<sst xmlns="http://schemas.openxmlformats.org/spreadsheetml/2006/main" count="307" uniqueCount="127">
  <si>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</si>
  <si>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</si>
  <si>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</si>
  <si>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</si>
  <si>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</si>
  <si>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</si>
  <si>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</si>
  <si>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</si>
  <si>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</si>
  <si>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</si>
  <si>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</si>
  <si>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</si>
  <si>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</si>
  <si>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</si>
  <si>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</si>
  <si>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</si>
  <si>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</si>
  <si>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</si>
  <si>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</si>
  <si>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</si>
  <si>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</si>
  <si>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</si>
  <si>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</si>
  <si>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</si>
  <si>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</si>
  <si>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</si>
  <si>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</si>
  <si>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</si>
  <si>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</si>
  <si>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</si>
  <si>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</si>
  <si>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</si>
  <si>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</si>
  <si>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</si>
  <si>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</si>
  <si>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</si>
  <si>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</si>
  <si>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</si>
  <si>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</si>
  <si>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</si>
  <si>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</si>
  <si>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December</t>
  </si>
  <si>
    <t>October</t>
  </si>
  <si>
    <t xml:space="preserve">Dhananjaya B S </t>
  </si>
  <si>
    <t xml:space="preserve"> Assistant Executive Engineer Electrical West Zone</t>
  </si>
  <si>
    <t>ddo209</t>
  </si>
  <si>
    <t xml:space="preserve">Executive Engineer-2 KRIDL BBMP (West) </t>
  </si>
  <si>
    <t>H K Sajith Kumar</t>
  </si>
  <si>
    <t xml:space="preserve">Sri Dileep B K, </t>
  </si>
  <si>
    <t>P2201</t>
  </si>
  <si>
    <t>Assembly Constituency Development Works under BBMP</t>
  </si>
  <si>
    <t xml:space="preserve">Executive Engineer-2  M/s KRIDL BBMP(West) </t>
  </si>
  <si>
    <t>Raj Mahal Guttahalli</t>
  </si>
  <si>
    <t>064-17-000041</t>
  </si>
  <si>
    <t xml:space="preserve">Providing Asphalting and improvements to drain at V R Puram and Surrounding area in ward No-64 </t>
  </si>
  <si>
    <t xml:space="preserve">Sri B M Rangegowda Boregowdana </t>
  </si>
  <si>
    <t>ddo206</t>
  </si>
  <si>
    <t xml:space="preserve"> Assistant Executive Engineer Malleswaram West Zone</t>
  </si>
  <si>
    <t>064-17-000008</t>
  </si>
  <si>
    <t>Reserve fund for emergency works in Venkatarangapura area and LPO in ward no-64</t>
  </si>
  <si>
    <t>H K SAJITH KUMAR</t>
  </si>
  <si>
    <t>064-17-000009</t>
  </si>
  <si>
    <t>Reserve fund for emergency works in SPE area in ward no-64</t>
  </si>
  <si>
    <t>064-17-000011</t>
  </si>
  <si>
    <t>Pot hole filling work both in concrete and asphalt road in ward no-64</t>
  </si>
  <si>
    <t>064-16-000005</t>
  </si>
  <si>
    <t>Construction of Leaf pits at ward Jurisdiction in ward No.64-Rajmahal Guttahalli.</t>
  </si>
  <si>
    <t xml:space="preserve">Krishnappa Suryakumar Chikkalaya, </t>
  </si>
  <si>
    <t>064-16-000012</t>
  </si>
  <si>
    <t>Maintanance of BBMP Ward office at 10th Cross, Parsi Garden and 8th Cross, LPO BBMP building in ward No.64-Rajmahal Guttahalli</t>
  </si>
  <si>
    <t xml:space="preserve">T Krishnappa </t>
  </si>
  <si>
    <t>064-16-000006</t>
  </si>
  <si>
    <t>Construction of RCC Culverts in Palace Guttahalli area in ward No.64-Rajmahal Guttahalli.</t>
  </si>
  <si>
    <t>T Jayaprakash</t>
  </si>
  <si>
    <t>064-16-000010</t>
  </si>
  <si>
    <t>Engaging Tractor and Labours for debries Clearance work in Ward No.64-Rajmahal Guttahalli.</t>
  </si>
  <si>
    <t>064-16-000003</t>
  </si>
  <si>
    <t>Construction of drain and providing covering slab in Venkatrangapura 5th cross to 7th cross in ward No.64</t>
  </si>
  <si>
    <t>P Arvind Contractor</t>
  </si>
  <si>
    <t>064-16-000002</t>
  </si>
  <si>
    <t>Construction of drain and providing covering slab in Venkatrangapura 1st cross to 4th cross in ward No.64</t>
  </si>
  <si>
    <t xml:space="preserve">Nischal K L </t>
  </si>
  <si>
    <t>064-17-000005</t>
  </si>
  <si>
    <t>Improvements works to BBMP tailoring library gymnasium and health office building in ward no-64</t>
  </si>
  <si>
    <t>Nischal K L</t>
  </si>
  <si>
    <t>064-17-000010</t>
  </si>
  <si>
    <t>Reserve fund for emergency works in Vayalikaval area in ward no-64</t>
  </si>
  <si>
    <t>064-17-000007</t>
  </si>
  <si>
    <t>Reserve fund for emergency works in palace guttahalli area in ward no-64</t>
  </si>
  <si>
    <t>Sri K L Nischal</t>
  </si>
  <si>
    <t>064-13-000020</t>
  </si>
  <si>
    <t>Improvements to roads Palace Guttahalli and Muneshwara Block and area in ward no 64</t>
  </si>
  <si>
    <t>064-16-000001</t>
  </si>
  <si>
    <t>Annual Operation And maintenance Of Street Lights at Palace Guttahalli in Ward No- 64.</t>
  </si>
  <si>
    <t>Praveen Enterprises</t>
  </si>
  <si>
    <t>KL Nischal</t>
  </si>
  <si>
    <t>064-17-000020</t>
  </si>
  <si>
    <t xml:space="preserve">Providing drinking water works in  Ward No 64   in Malleshwaram Division </t>
  </si>
  <si>
    <t>064-17-000050</t>
  </si>
  <si>
    <t>Repairs of Building and Construction of toilet and other allied works in Kodandaramapura  BBMP School in ward no 64</t>
  </si>
  <si>
    <t>064-17-000004</t>
  </si>
  <si>
    <t>Construction of RWA s building over lower palace orchid 8th cross BBMP building  in ward no-64</t>
  </si>
  <si>
    <t xml:space="preserve"> Karthik N </t>
  </si>
  <si>
    <t>064-11-000033</t>
  </si>
  <si>
    <t>Providing asphalting in 8th cross, 6th Cross and 1st Yellappa Garden, and surroundings area in ward no.64</t>
  </si>
  <si>
    <t>H S Cheluve Gowda</t>
  </si>
  <si>
    <t>P2311</t>
  </si>
  <si>
    <t>Developmental works at Swimming pool colony Maruthi Extension lower Palace Orchards area</t>
  </si>
  <si>
    <t>064-17-000019</t>
  </si>
  <si>
    <t>Improvements works to Ramanna park  in ward no-64</t>
  </si>
  <si>
    <t>Suresh Babu P</t>
  </si>
  <si>
    <t>Karthik N</t>
  </si>
  <si>
    <t>064-17-000012</t>
  </si>
  <si>
    <t>Depot collection for the year 2016-17 in ward no-64</t>
  </si>
  <si>
    <t>064-13-000003</t>
  </si>
  <si>
    <t>Depot Collecting for the Year 2012-2013 in ward no.64</t>
  </si>
  <si>
    <t>T Lakshman Gowda</t>
  </si>
  <si>
    <t xml:space="preserve">Providing Asphalting and improvements to drain at V R Puram and Surrounding area in ward No-64   </t>
  </si>
  <si>
    <t>064-17-000056</t>
  </si>
  <si>
    <t xml:space="preserve"> Providing CC Camera at Garbage Block Spots in ward no 64</t>
  </si>
  <si>
    <t>064-11-000039</t>
  </si>
  <si>
    <t>Maintenance security cleaning in Vyalikaval ground</t>
  </si>
  <si>
    <t>P2224</t>
  </si>
  <si>
    <t>Development of Footpaths and other Developmental works in Malleshwaram Constituency</t>
  </si>
  <si>
    <t>064-17-000001</t>
  </si>
  <si>
    <t>Construction of multipurpose building in parsi garden (beside  ward office BBMP property in ward no-64</t>
  </si>
  <si>
    <t>Sri Umesh 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</si>
</sst>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>
      <selection activeCell="A2" sqref="A2:XFD3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953</v>
      </c>
      <c r="B2" s="13" t="s">
        <v>37</v>
      </c>
      <c r="C2" s="13">
        <v>43229</v>
      </c>
      <c r="D2" s="5">
        <v>64</v>
      </c>
      <c r="E2" s="6" t="s">
        <v>52</v>
      </c>
      <c r="F2" s="5" t="s">
        <v>53</v>
      </c>
      <c r="G2" s="6" t="s">
        <v>54</v>
      </c>
      <c r="H2" s="5" t="str">
        <f>"000175"</f>
        <v>000175</v>
      </c>
      <c r="I2" s="4">
        <v>43124</v>
      </c>
      <c r="J2" s="5" t="str">
        <f>"000002"</f>
        <v>000002</v>
      </c>
      <c r="K2" s="4">
        <v>43195</v>
      </c>
      <c r="L2" s="5" t="str">
        <f>"000001"</f>
        <v>000001</v>
      </c>
      <c r="M2" s="4">
        <v>43197</v>
      </c>
      <c r="N2" s="5">
        <v>17</v>
      </c>
      <c r="O2" s="5" t="str">
        <f>"001265"</f>
        <v>001265</v>
      </c>
      <c r="P2" s="4">
        <v>43228</v>
      </c>
      <c r="Q2" s="7">
        <v>365.34885000000003</v>
      </c>
      <c r="R2" s="7">
        <v>21.024899999999999</v>
      </c>
      <c r="S2" s="7">
        <v>344.32395000000002</v>
      </c>
      <c r="T2" s="5">
        <v>43</v>
      </c>
      <c r="U2" s="4">
        <v>43229</v>
      </c>
      <c r="V2" s="5">
        <v>8022975610</v>
      </c>
      <c r="W2" s="6" t="s">
        <v>55</v>
      </c>
      <c r="X2" s="5" t="s">
        <v>28</v>
      </c>
      <c r="Y2" s="6" t="s">
        <v>29</v>
      </c>
      <c r="Z2" s="5" t="s">
        <v>56</v>
      </c>
      <c r="AA2" s="6" t="s">
        <v>57</v>
      </c>
      <c r="AB2" s="7">
        <v>3.6534885000000004</v>
      </c>
      <c r="AD2" s="8"/>
      <c r="AF2" s="8"/>
      <c r="AG2" s="8"/>
    </row>
    <row r="3" spans="1:33" x14ac:dyDescent="0.2">
      <c r="A3" s="12">
        <v>954</v>
      </c>
      <c r="B3" s="13" t="s">
        <v>37</v>
      </c>
      <c r="C3" s="13">
        <v>43229</v>
      </c>
      <c r="D3" s="5">
        <v>64</v>
      </c>
      <c r="E3" s="6" t="s">
        <v>52</v>
      </c>
      <c r="F3" s="5" t="s">
        <v>58</v>
      </c>
      <c r="G3" s="6" t="s">
        <v>59</v>
      </c>
      <c r="H3" s="5" t="str">
        <f>"000110"</f>
        <v>000110</v>
      </c>
      <c r="I3" s="4">
        <v>42797</v>
      </c>
      <c r="J3" s="5" t="str">
        <f>"000382"</f>
        <v>000382</v>
      </c>
      <c r="K3" s="4">
        <v>42824</v>
      </c>
      <c r="L3" s="5" t="str">
        <f>"000655"</f>
        <v>000655</v>
      </c>
      <c r="M3" s="4">
        <v>42825</v>
      </c>
      <c r="N3" s="5">
        <v>17</v>
      </c>
      <c r="O3" s="5" t="str">
        <f>"001270"</f>
        <v>001270</v>
      </c>
      <c r="P3" s="4">
        <v>43228</v>
      </c>
      <c r="Q3" s="7">
        <v>4.9649999999999999</v>
      </c>
      <c r="R3" s="7">
        <v>0.61560000000000004</v>
      </c>
      <c r="S3" s="7">
        <v>4.3494000000000002</v>
      </c>
      <c r="T3" s="5">
        <v>45</v>
      </c>
      <c r="U3" s="4">
        <v>43229</v>
      </c>
      <c r="V3" s="5">
        <v>8022975610</v>
      </c>
      <c r="W3" s="6" t="s">
        <v>60</v>
      </c>
      <c r="X3" s="5" t="s">
        <v>31</v>
      </c>
      <c r="Y3" s="6" t="s">
        <v>32</v>
      </c>
      <c r="Z3" s="5" t="s">
        <v>56</v>
      </c>
      <c r="AA3" s="6" t="s">
        <v>57</v>
      </c>
      <c r="AB3" s="7">
        <v>4.965E-2</v>
      </c>
      <c r="AD3" s="8"/>
      <c r="AF3" s="8"/>
      <c r="AG3" s="8"/>
    </row>
    <row r="4" spans="1:33" x14ac:dyDescent="0.2">
      <c r="A4" s="12">
        <v>955</v>
      </c>
      <c r="B4" s="13" t="s">
        <v>37</v>
      </c>
      <c r="C4" s="13">
        <v>43229</v>
      </c>
      <c r="D4" s="5">
        <v>64</v>
      </c>
      <c r="E4" s="6" t="s">
        <v>52</v>
      </c>
      <c r="F4" s="5" t="s">
        <v>61</v>
      </c>
      <c r="G4" s="6" t="s">
        <v>62</v>
      </c>
      <c r="H4" s="5" t="str">
        <f>"000109"</f>
        <v>000109</v>
      </c>
      <c r="I4" s="4">
        <v>42797</v>
      </c>
      <c r="J4" s="5" t="str">
        <f>"000383"</f>
        <v>000383</v>
      </c>
      <c r="K4" s="4">
        <v>42824</v>
      </c>
      <c r="L4" s="5" t="str">
        <f>"000656"</f>
        <v>000656</v>
      </c>
      <c r="M4" s="4">
        <v>42825</v>
      </c>
      <c r="N4" s="5">
        <v>17</v>
      </c>
      <c r="O4" s="5" t="str">
        <f>"001272"</f>
        <v>001272</v>
      </c>
      <c r="P4" s="4">
        <v>43228</v>
      </c>
      <c r="Q4" s="7">
        <v>4.9708500000000004</v>
      </c>
      <c r="R4" s="7">
        <v>0.61929999999999996</v>
      </c>
      <c r="S4" s="7">
        <v>4.3515499999999996</v>
      </c>
      <c r="T4" s="5">
        <v>45</v>
      </c>
      <c r="U4" s="4">
        <v>43229</v>
      </c>
      <c r="V4" s="5">
        <v>8022975610</v>
      </c>
      <c r="W4" s="6" t="s">
        <v>60</v>
      </c>
      <c r="X4" s="5" t="s">
        <v>31</v>
      </c>
      <c r="Y4" s="6" t="s">
        <v>32</v>
      </c>
      <c r="Z4" s="5" t="s">
        <v>56</v>
      </c>
      <c r="AA4" s="6" t="s">
        <v>57</v>
      </c>
      <c r="AB4" s="7">
        <v>4.9708500000000003E-2</v>
      </c>
      <c r="AD4" s="8"/>
      <c r="AF4" s="8"/>
      <c r="AG4" s="8"/>
    </row>
    <row r="5" spans="1:33" x14ac:dyDescent="0.2">
      <c r="A5" s="12">
        <v>956</v>
      </c>
      <c r="B5" s="13" t="s">
        <v>37</v>
      </c>
      <c r="C5" s="13">
        <v>43229</v>
      </c>
      <c r="D5" s="5">
        <v>64</v>
      </c>
      <c r="E5" s="6" t="s">
        <v>52</v>
      </c>
      <c r="F5" s="5" t="s">
        <v>63</v>
      </c>
      <c r="G5" s="6" t="s">
        <v>64</v>
      </c>
      <c r="H5" s="5" t="str">
        <f>"000133"</f>
        <v>000133</v>
      </c>
      <c r="I5" s="4">
        <v>42815</v>
      </c>
      <c r="J5" s="5" t="str">
        <f>"000013"</f>
        <v>000013</v>
      </c>
      <c r="K5" s="4">
        <v>42886</v>
      </c>
      <c r="L5" s="5" t="str">
        <f>"000047"</f>
        <v>000047</v>
      </c>
      <c r="M5" s="4">
        <v>42886</v>
      </c>
      <c r="N5" s="5">
        <v>17</v>
      </c>
      <c r="O5" s="5" t="str">
        <f>"001274"</f>
        <v>001274</v>
      </c>
      <c r="P5" s="4">
        <v>43228</v>
      </c>
      <c r="Q5" s="7">
        <v>14.3184</v>
      </c>
      <c r="R5" s="7">
        <v>1.0891</v>
      </c>
      <c r="S5" s="7">
        <v>13.2293</v>
      </c>
      <c r="T5" s="5">
        <v>45</v>
      </c>
      <c r="U5" s="4">
        <v>43229</v>
      </c>
      <c r="V5" s="5">
        <v>8022975610</v>
      </c>
      <c r="W5" s="6" t="s">
        <v>47</v>
      </c>
      <c r="X5" s="5" t="s">
        <v>31</v>
      </c>
      <c r="Y5" s="6" t="s">
        <v>32</v>
      </c>
      <c r="Z5" s="5" t="s">
        <v>56</v>
      </c>
      <c r="AA5" s="6" t="s">
        <v>57</v>
      </c>
      <c r="AB5" s="7">
        <v>0.14318400000000001</v>
      </c>
      <c r="AD5" s="8"/>
      <c r="AF5" s="8"/>
      <c r="AG5" s="8"/>
    </row>
    <row r="6" spans="1:33" x14ac:dyDescent="0.2">
      <c r="A6" s="12">
        <v>957</v>
      </c>
      <c r="B6" s="13" t="s">
        <v>37</v>
      </c>
      <c r="C6" s="13">
        <v>43229</v>
      </c>
      <c r="D6" s="5">
        <v>64</v>
      </c>
      <c r="E6" s="6" t="s">
        <v>52</v>
      </c>
      <c r="F6" s="5" t="s">
        <v>53</v>
      </c>
      <c r="G6" s="6" t="s">
        <v>54</v>
      </c>
      <c r="H6" s="5" t="str">
        <f>"000175"</f>
        <v>000175</v>
      </c>
      <c r="I6" s="4">
        <v>43124</v>
      </c>
      <c r="J6" s="5" t="str">
        <f>"000002"</f>
        <v>000002</v>
      </c>
      <c r="K6" s="4">
        <v>43195</v>
      </c>
      <c r="L6" s="5" t="str">
        <f>"000001"</f>
        <v>000001</v>
      </c>
      <c r="M6" s="4">
        <v>43197</v>
      </c>
      <c r="N6" s="5">
        <v>17</v>
      </c>
      <c r="O6" s="5" t="str">
        <f>"001265"</f>
        <v>001265</v>
      </c>
      <c r="P6" s="4">
        <v>43228</v>
      </c>
      <c r="Q6" s="7">
        <v>339.04025000000001</v>
      </c>
      <c r="R6" s="7">
        <v>19.393149999999999</v>
      </c>
      <c r="S6" s="7">
        <v>319.64710000000002</v>
      </c>
      <c r="T6" s="5">
        <v>47</v>
      </c>
      <c r="U6" s="4">
        <v>43229</v>
      </c>
      <c r="V6" s="5">
        <v>8022975610</v>
      </c>
      <c r="W6" s="6" t="s">
        <v>55</v>
      </c>
      <c r="X6" s="5" t="s">
        <v>28</v>
      </c>
      <c r="Y6" s="6" t="s">
        <v>29</v>
      </c>
      <c r="Z6" s="5" t="s">
        <v>56</v>
      </c>
      <c r="AA6" s="6" t="s">
        <v>57</v>
      </c>
      <c r="AB6" s="7">
        <v>3.3904025</v>
      </c>
      <c r="AD6" s="8"/>
      <c r="AF6" s="8"/>
      <c r="AG6" s="8"/>
    </row>
    <row r="7" spans="1:33" x14ac:dyDescent="0.2">
      <c r="A7" s="12">
        <v>2268</v>
      </c>
      <c r="B7" s="13" t="s">
        <v>36</v>
      </c>
      <c r="C7" s="13">
        <v>43269</v>
      </c>
      <c r="D7" s="5">
        <v>64</v>
      </c>
      <c r="E7" s="6" t="s">
        <v>52</v>
      </c>
      <c r="F7" s="5" t="s">
        <v>65</v>
      </c>
      <c r="G7" s="6" t="s">
        <v>66</v>
      </c>
      <c r="H7" s="5" t="str">
        <f>"000034"</f>
        <v>000034</v>
      </c>
      <c r="I7" s="4">
        <v>42399</v>
      </c>
      <c r="J7" s="5" t="str">
        <f>"000189"</f>
        <v>000189</v>
      </c>
      <c r="K7" s="4">
        <v>42642</v>
      </c>
      <c r="L7" s="5" t="str">
        <f>"000377"</f>
        <v>000377</v>
      </c>
      <c r="M7" s="4">
        <v>42642</v>
      </c>
      <c r="N7" s="5">
        <v>16</v>
      </c>
      <c r="O7" s="5" t="str">
        <f>"002576"</f>
        <v>002576</v>
      </c>
      <c r="P7" s="4">
        <v>43265</v>
      </c>
      <c r="Q7" s="7">
        <v>4.6997999999999998</v>
      </c>
      <c r="R7" s="7">
        <v>0.30980000000000002</v>
      </c>
      <c r="S7" s="7">
        <v>4.3899999999999997</v>
      </c>
      <c r="T7" s="5">
        <v>90</v>
      </c>
      <c r="U7" s="4">
        <v>43269</v>
      </c>
      <c r="V7" s="5">
        <v>8022975610</v>
      </c>
      <c r="W7" s="6" t="s">
        <v>67</v>
      </c>
      <c r="X7" s="5" t="s">
        <v>31</v>
      </c>
      <c r="Y7" s="6" t="s">
        <v>32</v>
      </c>
      <c r="Z7" s="5" t="s">
        <v>56</v>
      </c>
      <c r="AA7" s="6" t="s">
        <v>57</v>
      </c>
      <c r="AB7" s="7">
        <v>4.6997999999999998E-2</v>
      </c>
      <c r="AD7" s="8"/>
      <c r="AF7" s="8"/>
      <c r="AG7" s="8"/>
    </row>
    <row r="8" spans="1:33" x14ac:dyDescent="0.2">
      <c r="A8" s="12">
        <v>2531</v>
      </c>
      <c r="B8" s="13" t="s">
        <v>36</v>
      </c>
      <c r="C8" s="13">
        <v>43274</v>
      </c>
      <c r="D8" s="5">
        <v>64</v>
      </c>
      <c r="E8" s="6" t="s">
        <v>52</v>
      </c>
      <c r="F8" s="5" t="s">
        <v>68</v>
      </c>
      <c r="G8" s="6" t="s">
        <v>69</v>
      </c>
      <c r="H8" s="5" t="str">
        <f>"000045"</f>
        <v>000045</v>
      </c>
      <c r="I8" s="4">
        <v>42510</v>
      </c>
      <c r="J8" s="5" t="str">
        <f>"000196"</f>
        <v>000196</v>
      </c>
      <c r="K8" s="4">
        <v>42642</v>
      </c>
      <c r="L8" s="5" t="str">
        <f>"000384"</f>
        <v>000384</v>
      </c>
      <c r="M8" s="4">
        <v>42643</v>
      </c>
      <c r="N8" s="5">
        <v>16</v>
      </c>
      <c r="O8" s="5" t="str">
        <f>"002628"</f>
        <v>002628</v>
      </c>
      <c r="P8" s="4">
        <v>43269</v>
      </c>
      <c r="Q8" s="7">
        <v>9.7330000000000005</v>
      </c>
      <c r="R8" s="7">
        <v>1.2597499999999999</v>
      </c>
      <c r="S8" s="7">
        <v>8.4732500000000002</v>
      </c>
      <c r="T8" s="5">
        <v>99</v>
      </c>
      <c r="U8" s="4">
        <v>43274</v>
      </c>
      <c r="V8" s="5">
        <v>8022975610</v>
      </c>
      <c r="W8" s="6" t="s">
        <v>70</v>
      </c>
      <c r="X8" s="5" t="s">
        <v>31</v>
      </c>
      <c r="Y8" s="6" t="s">
        <v>32</v>
      </c>
      <c r="Z8" s="5" t="s">
        <v>56</v>
      </c>
      <c r="AA8" s="6" t="s">
        <v>57</v>
      </c>
      <c r="AB8" s="7">
        <v>9.733E-2</v>
      </c>
      <c r="AD8" s="8"/>
      <c r="AF8" s="8"/>
      <c r="AG8" s="8"/>
    </row>
    <row r="9" spans="1:33" x14ac:dyDescent="0.2">
      <c r="A9" s="12">
        <v>2532</v>
      </c>
      <c r="B9" s="13" t="s">
        <v>36</v>
      </c>
      <c r="C9" s="13">
        <v>43274</v>
      </c>
      <c r="D9" s="5">
        <v>64</v>
      </c>
      <c r="E9" s="6" t="s">
        <v>52</v>
      </c>
      <c r="F9" s="5" t="s">
        <v>71</v>
      </c>
      <c r="G9" s="6" t="s">
        <v>72</v>
      </c>
      <c r="H9" s="5" t="str">
        <f>"000038"</f>
        <v>000038</v>
      </c>
      <c r="I9" s="4">
        <v>42510</v>
      </c>
      <c r="J9" s="5" t="str">
        <f>"000197"</f>
        <v>000197</v>
      </c>
      <c r="K9" s="4">
        <v>42642</v>
      </c>
      <c r="L9" s="5" t="str">
        <f>"000393"</f>
        <v>000393</v>
      </c>
      <c r="M9" s="4">
        <v>42671</v>
      </c>
      <c r="N9" s="5">
        <v>16</v>
      </c>
      <c r="O9" s="5" t="str">
        <f>"002864"</f>
        <v>002864</v>
      </c>
      <c r="P9" s="4">
        <v>43273</v>
      </c>
      <c r="Q9" s="7">
        <v>8.3533500000000007</v>
      </c>
      <c r="R9" s="7">
        <v>0.62709999999999999</v>
      </c>
      <c r="S9" s="7">
        <v>7.7262500000000003</v>
      </c>
      <c r="T9" s="5">
        <v>99</v>
      </c>
      <c r="U9" s="4">
        <v>43274</v>
      </c>
      <c r="V9" s="5">
        <v>8022975610</v>
      </c>
      <c r="W9" s="6" t="s">
        <v>73</v>
      </c>
      <c r="X9" s="5" t="s">
        <v>31</v>
      </c>
      <c r="Y9" s="6" t="s">
        <v>32</v>
      </c>
      <c r="Z9" s="5" t="s">
        <v>56</v>
      </c>
      <c r="AA9" s="6" t="s">
        <v>57</v>
      </c>
      <c r="AB9" s="7">
        <v>8.3533500000000011E-2</v>
      </c>
      <c r="AD9" s="8"/>
      <c r="AF9" s="8"/>
      <c r="AG9" s="8"/>
    </row>
    <row r="10" spans="1:33" x14ac:dyDescent="0.2">
      <c r="A10" s="12">
        <v>2839</v>
      </c>
      <c r="B10" s="13" t="s">
        <v>33</v>
      </c>
      <c r="C10" s="13">
        <v>43283</v>
      </c>
      <c r="D10" s="5">
        <v>64</v>
      </c>
      <c r="E10" s="6" t="s">
        <v>52</v>
      </c>
      <c r="F10" s="5" t="s">
        <v>74</v>
      </c>
      <c r="G10" s="6" t="s">
        <v>75</v>
      </c>
      <c r="H10" s="5" t="str">
        <f>"000081"</f>
        <v>000081</v>
      </c>
      <c r="I10" s="4">
        <v>42429</v>
      </c>
      <c r="J10" s="5" t="str">
        <f>"000369"</f>
        <v>000369</v>
      </c>
      <c r="K10" s="4">
        <v>42793</v>
      </c>
      <c r="L10" s="5" t="str">
        <f>"000610"</f>
        <v>000610</v>
      </c>
      <c r="M10" s="4">
        <v>42793</v>
      </c>
      <c r="N10" s="5">
        <v>16</v>
      </c>
      <c r="O10" s="5" t="str">
        <f>"003027"</f>
        <v>003027</v>
      </c>
      <c r="P10" s="4">
        <v>43277</v>
      </c>
      <c r="Q10" s="7">
        <v>11.20185</v>
      </c>
      <c r="R10" s="7">
        <v>0.71699999999999997</v>
      </c>
      <c r="S10" s="7">
        <v>10.48485</v>
      </c>
      <c r="T10" s="5">
        <v>108</v>
      </c>
      <c r="U10" s="4">
        <v>43283</v>
      </c>
      <c r="V10" s="5">
        <v>8022975610</v>
      </c>
      <c r="W10" s="6" t="s">
        <v>48</v>
      </c>
      <c r="X10" s="5" t="s">
        <v>31</v>
      </c>
      <c r="Y10" s="6" t="s">
        <v>32</v>
      </c>
      <c r="Z10" s="5" t="s">
        <v>56</v>
      </c>
      <c r="AA10" s="6" t="s">
        <v>57</v>
      </c>
      <c r="AB10" s="7">
        <v>0.11201850000000001</v>
      </c>
      <c r="AD10" s="8"/>
      <c r="AF10" s="8"/>
      <c r="AG10" s="8"/>
    </row>
    <row r="11" spans="1:33" x14ac:dyDescent="0.2">
      <c r="A11" s="12">
        <v>3287</v>
      </c>
      <c r="B11" s="13" t="s">
        <v>33</v>
      </c>
      <c r="C11" s="13">
        <v>43297</v>
      </c>
      <c r="D11" s="5">
        <v>64</v>
      </c>
      <c r="E11" s="6" t="s">
        <v>52</v>
      </c>
      <c r="F11" s="5" t="s">
        <v>76</v>
      </c>
      <c r="G11" s="6" t="s">
        <v>77</v>
      </c>
      <c r="H11" s="5" t="str">
        <f>"000005"</f>
        <v>000005</v>
      </c>
      <c r="I11" s="4">
        <v>42488</v>
      </c>
      <c r="J11" s="5" t="str">
        <f>"000230"</f>
        <v>000230</v>
      </c>
      <c r="K11" s="4">
        <v>42734</v>
      </c>
      <c r="L11" s="5" t="str">
        <f>"000441"</f>
        <v>000441</v>
      </c>
      <c r="M11" s="4">
        <v>42734</v>
      </c>
      <c r="N11" s="5">
        <v>16</v>
      </c>
      <c r="O11" s="5" t="str">
        <f>"003461"</f>
        <v>003461</v>
      </c>
      <c r="P11" s="4">
        <v>43291</v>
      </c>
      <c r="Q11" s="7">
        <v>9.2662999999999993</v>
      </c>
      <c r="R11" s="7">
        <v>0.7258</v>
      </c>
      <c r="S11" s="7">
        <v>8.5404999999999998</v>
      </c>
      <c r="T11" s="5">
        <v>125</v>
      </c>
      <c r="U11" s="4">
        <v>43297</v>
      </c>
      <c r="V11" s="5">
        <v>8022975610</v>
      </c>
      <c r="W11" s="6" t="s">
        <v>78</v>
      </c>
      <c r="X11" s="5" t="s">
        <v>31</v>
      </c>
      <c r="Y11" s="6" t="s">
        <v>32</v>
      </c>
      <c r="Z11" s="5" t="s">
        <v>56</v>
      </c>
      <c r="AA11" s="6" t="s">
        <v>57</v>
      </c>
      <c r="AB11" s="7">
        <v>9.2662999999999995E-2</v>
      </c>
      <c r="AD11" s="8"/>
      <c r="AF11" s="8"/>
      <c r="AG11" s="8"/>
    </row>
    <row r="12" spans="1:33" x14ac:dyDescent="0.2">
      <c r="A12" s="12">
        <v>3288</v>
      </c>
      <c r="B12" s="13" t="s">
        <v>33</v>
      </c>
      <c r="C12" s="13">
        <v>43297</v>
      </c>
      <c r="D12" s="5">
        <v>64</v>
      </c>
      <c r="E12" s="6" t="s">
        <v>52</v>
      </c>
      <c r="F12" s="5" t="s">
        <v>79</v>
      </c>
      <c r="G12" s="6" t="s">
        <v>80</v>
      </c>
      <c r="H12" s="5" t="str">
        <f>"000019"</f>
        <v>000019</v>
      </c>
      <c r="I12" s="4">
        <v>42569</v>
      </c>
      <c r="J12" s="5" t="str">
        <f>"000231"</f>
        <v>000231</v>
      </c>
      <c r="K12" s="4">
        <v>42734</v>
      </c>
      <c r="L12" s="5" t="str">
        <f>"000442"</f>
        <v>000442</v>
      </c>
      <c r="M12" s="4">
        <v>42734</v>
      </c>
      <c r="N12" s="5">
        <v>16</v>
      </c>
      <c r="O12" s="5" t="str">
        <f>"003531"</f>
        <v>003531</v>
      </c>
      <c r="P12" s="4">
        <v>43291</v>
      </c>
      <c r="Q12" s="7">
        <v>17.792649999999998</v>
      </c>
      <c r="R12" s="7">
        <v>1.2718499999999999</v>
      </c>
      <c r="S12" s="7">
        <v>16.520800000000001</v>
      </c>
      <c r="T12" s="5">
        <v>125</v>
      </c>
      <c r="U12" s="4">
        <v>43297</v>
      </c>
      <c r="V12" s="5">
        <v>9900015678</v>
      </c>
      <c r="W12" s="6" t="s">
        <v>81</v>
      </c>
      <c r="X12" s="5" t="s">
        <v>31</v>
      </c>
      <c r="Y12" s="6" t="s">
        <v>32</v>
      </c>
      <c r="Z12" s="5" t="s">
        <v>56</v>
      </c>
      <c r="AA12" s="6" t="s">
        <v>57</v>
      </c>
      <c r="AB12" s="7">
        <v>0.17792649999999999</v>
      </c>
      <c r="AD12" s="8"/>
      <c r="AF12" s="8"/>
      <c r="AG12" s="8"/>
    </row>
    <row r="13" spans="1:33" x14ac:dyDescent="0.2">
      <c r="A13" s="12">
        <v>3489</v>
      </c>
      <c r="B13" s="13" t="s">
        <v>33</v>
      </c>
      <c r="C13" s="13">
        <v>43299</v>
      </c>
      <c r="D13" s="5">
        <v>64</v>
      </c>
      <c r="E13" s="6" t="s">
        <v>52</v>
      </c>
      <c r="F13" s="5" t="s">
        <v>82</v>
      </c>
      <c r="G13" s="6" t="s">
        <v>83</v>
      </c>
      <c r="H13" s="5" t="str">
        <f>"000116"</f>
        <v>000116</v>
      </c>
      <c r="I13" s="4">
        <v>42800</v>
      </c>
      <c r="J13" s="5" t="str">
        <f>"000003"</f>
        <v>000003</v>
      </c>
      <c r="K13" s="4">
        <v>42850</v>
      </c>
      <c r="L13" s="5" t="str">
        <f>"000021"</f>
        <v>000021</v>
      </c>
      <c r="M13" s="4">
        <v>42853</v>
      </c>
      <c r="N13" s="5">
        <v>17</v>
      </c>
      <c r="O13" s="5" t="str">
        <f>"003789"</f>
        <v>003789</v>
      </c>
      <c r="P13" s="4">
        <v>43294</v>
      </c>
      <c r="Q13" s="7">
        <v>9.4789999999999992</v>
      </c>
      <c r="R13" s="7">
        <v>0.73045000000000004</v>
      </c>
      <c r="S13" s="7">
        <v>8.7485499999999998</v>
      </c>
      <c r="T13" s="5">
        <v>129</v>
      </c>
      <c r="U13" s="4">
        <v>43299</v>
      </c>
      <c r="V13" s="5">
        <v>8022975610</v>
      </c>
      <c r="W13" s="6" t="s">
        <v>84</v>
      </c>
      <c r="X13" s="5" t="s">
        <v>31</v>
      </c>
      <c r="Y13" s="6" t="s">
        <v>32</v>
      </c>
      <c r="Z13" s="5" t="s">
        <v>56</v>
      </c>
      <c r="AA13" s="6" t="s">
        <v>57</v>
      </c>
      <c r="AB13" s="7">
        <v>9.4789999999999985E-2</v>
      </c>
      <c r="AD13" s="8"/>
      <c r="AF13" s="8"/>
      <c r="AG13" s="8"/>
    </row>
    <row r="14" spans="1:33" x14ac:dyDescent="0.2">
      <c r="A14" s="12">
        <v>3908</v>
      </c>
      <c r="B14" s="13" t="s">
        <v>33</v>
      </c>
      <c r="C14" s="13">
        <v>43305</v>
      </c>
      <c r="D14" s="5">
        <v>64</v>
      </c>
      <c r="E14" s="6" t="s">
        <v>52</v>
      </c>
      <c r="F14" s="5" t="s">
        <v>85</v>
      </c>
      <c r="G14" s="6" t="s">
        <v>86</v>
      </c>
      <c r="H14" s="5" t="str">
        <f>"000068"</f>
        <v>000068</v>
      </c>
      <c r="I14" s="4">
        <v>42734</v>
      </c>
      <c r="J14" s="5" t="str">
        <f>"000235"</f>
        <v>000235</v>
      </c>
      <c r="K14" s="4">
        <v>42734</v>
      </c>
      <c r="L14" s="5" t="str">
        <f>"000446"</f>
        <v>000446</v>
      </c>
      <c r="M14" s="4">
        <v>42734</v>
      </c>
      <c r="N14" s="5">
        <v>17</v>
      </c>
      <c r="O14" s="5" t="str">
        <f>"004098"</f>
        <v>004098</v>
      </c>
      <c r="P14" s="4">
        <v>43301</v>
      </c>
      <c r="Q14" s="7">
        <v>3.9895999999999998</v>
      </c>
      <c r="R14" s="7">
        <v>0.4929</v>
      </c>
      <c r="S14" s="7">
        <v>3.4967000000000001</v>
      </c>
      <c r="T14" s="5">
        <v>139</v>
      </c>
      <c r="U14" s="4">
        <v>43305</v>
      </c>
      <c r="V14" s="5">
        <v>8022975610</v>
      </c>
      <c r="W14" s="6" t="s">
        <v>84</v>
      </c>
      <c r="X14" s="5" t="s">
        <v>31</v>
      </c>
      <c r="Y14" s="6" t="s">
        <v>32</v>
      </c>
      <c r="Z14" s="5" t="s">
        <v>56</v>
      </c>
      <c r="AA14" s="6" t="s">
        <v>57</v>
      </c>
      <c r="AB14" s="7">
        <v>3.9896000000000001E-2</v>
      </c>
      <c r="AD14" s="8"/>
      <c r="AF14" s="8"/>
      <c r="AG14" s="8"/>
    </row>
    <row r="15" spans="1:33" x14ac:dyDescent="0.2">
      <c r="A15" s="12">
        <v>4276</v>
      </c>
      <c r="B15" s="13" t="s">
        <v>30</v>
      </c>
      <c r="C15" s="13">
        <v>43315</v>
      </c>
      <c r="D15" s="5">
        <v>64</v>
      </c>
      <c r="E15" s="6" t="s">
        <v>52</v>
      </c>
      <c r="F15" s="5" t="s">
        <v>87</v>
      </c>
      <c r="G15" s="6" t="s">
        <v>88</v>
      </c>
      <c r="H15" s="5" t="str">
        <f>"000067"</f>
        <v>000067</v>
      </c>
      <c r="I15" s="4">
        <v>42734</v>
      </c>
      <c r="J15" s="5" t="str">
        <f>"000295"</f>
        <v>000295</v>
      </c>
      <c r="K15" s="4">
        <v>42760</v>
      </c>
      <c r="L15" s="5" t="str">
        <f>"000511"</f>
        <v>000511</v>
      </c>
      <c r="M15" s="4">
        <v>42766</v>
      </c>
      <c r="N15" s="5">
        <v>17</v>
      </c>
      <c r="O15" s="5" t="str">
        <f>"004501"</f>
        <v>004501</v>
      </c>
      <c r="P15" s="4">
        <v>43308</v>
      </c>
      <c r="Q15" s="7">
        <v>3.9878</v>
      </c>
      <c r="R15" s="7">
        <v>0.49330000000000002</v>
      </c>
      <c r="S15" s="7">
        <v>3.4944999999999999</v>
      </c>
      <c r="T15" s="5">
        <v>152</v>
      </c>
      <c r="U15" s="4">
        <v>43315</v>
      </c>
      <c r="V15" s="5">
        <v>8022975610</v>
      </c>
      <c r="W15" s="6" t="s">
        <v>89</v>
      </c>
      <c r="X15" s="5" t="s">
        <v>31</v>
      </c>
      <c r="Y15" s="6" t="s">
        <v>32</v>
      </c>
      <c r="Z15" s="5" t="s">
        <v>56</v>
      </c>
      <c r="AA15" s="6" t="s">
        <v>57</v>
      </c>
      <c r="AB15" s="7">
        <v>3.9877999999999997E-2</v>
      </c>
      <c r="AD15" s="8"/>
      <c r="AF15" s="8"/>
      <c r="AG15" s="8"/>
    </row>
    <row r="16" spans="1:33" x14ac:dyDescent="0.2">
      <c r="A16" s="12">
        <v>4277</v>
      </c>
      <c r="B16" s="13" t="s">
        <v>30</v>
      </c>
      <c r="C16" s="13">
        <v>43315</v>
      </c>
      <c r="D16" s="5">
        <v>64</v>
      </c>
      <c r="E16" s="6" t="s">
        <v>52</v>
      </c>
      <c r="F16" s="5" t="s">
        <v>90</v>
      </c>
      <c r="G16" s="6" t="s">
        <v>91</v>
      </c>
      <c r="H16" s="5" t="str">
        <f>"000407"</f>
        <v>000407</v>
      </c>
      <c r="I16" s="4">
        <v>41333</v>
      </c>
      <c r="J16" s="5" t="str">
        <f>"000359"</f>
        <v>000359</v>
      </c>
      <c r="K16" s="4">
        <v>42760</v>
      </c>
      <c r="L16" s="5" t="str">
        <f>"000534"</f>
        <v>000534</v>
      </c>
      <c r="M16" s="4">
        <v>42766</v>
      </c>
      <c r="N16" s="5">
        <v>13</v>
      </c>
      <c r="O16" s="5" t="str">
        <f>"004503"</f>
        <v>004503</v>
      </c>
      <c r="P16" s="4">
        <v>43308</v>
      </c>
      <c r="Q16" s="7">
        <v>54.8889</v>
      </c>
      <c r="R16" s="7">
        <v>7.0377000000000001</v>
      </c>
      <c r="S16" s="7">
        <v>47.851199999999999</v>
      </c>
      <c r="T16" s="5">
        <v>152</v>
      </c>
      <c r="U16" s="4">
        <v>43315</v>
      </c>
      <c r="V16" s="5">
        <v>8022975610</v>
      </c>
      <c r="W16" s="6" t="s">
        <v>51</v>
      </c>
      <c r="X16" s="5" t="s">
        <v>49</v>
      </c>
      <c r="Y16" s="6" t="s">
        <v>50</v>
      </c>
      <c r="Z16" s="5" t="s">
        <v>56</v>
      </c>
      <c r="AA16" s="6" t="s">
        <v>57</v>
      </c>
      <c r="AB16" s="7">
        <v>0.54888899999999996</v>
      </c>
      <c r="AD16" s="8"/>
      <c r="AF16" s="8"/>
      <c r="AG16" s="8"/>
    </row>
    <row r="17" spans="1:33" x14ac:dyDescent="0.2">
      <c r="A17" s="12">
        <v>4442</v>
      </c>
      <c r="B17" s="13" t="s">
        <v>30</v>
      </c>
      <c r="C17" s="13">
        <v>43318</v>
      </c>
      <c r="D17" s="5">
        <v>64</v>
      </c>
      <c r="E17" s="6" t="s">
        <v>52</v>
      </c>
      <c r="F17" s="5" t="s">
        <v>92</v>
      </c>
      <c r="G17" s="6" t="s">
        <v>93</v>
      </c>
      <c r="H17" s="5" t="str">
        <f>"000034"</f>
        <v>000034</v>
      </c>
      <c r="I17" s="4">
        <v>42943</v>
      </c>
      <c r="J17" s="5" t="str">
        <f>"000116"</f>
        <v>000116</v>
      </c>
      <c r="K17" s="4">
        <v>43175</v>
      </c>
      <c r="L17" s="5" t="str">
        <f>"000144"</f>
        <v>000144</v>
      </c>
      <c r="M17" s="4">
        <v>43175</v>
      </c>
      <c r="N17" s="5">
        <v>16</v>
      </c>
      <c r="O17" s="5" t="str">
        <f>"004608"</f>
        <v>004608</v>
      </c>
      <c r="P17" s="4">
        <v>43313</v>
      </c>
      <c r="Q17" s="7">
        <v>7.6663100000000002</v>
      </c>
      <c r="R17" s="7">
        <v>0.39097999999999999</v>
      </c>
      <c r="S17" s="7">
        <v>7.2753300000000003</v>
      </c>
      <c r="T17" s="5">
        <v>157</v>
      </c>
      <c r="U17" s="4">
        <v>43318</v>
      </c>
      <c r="V17" s="5">
        <v>9886979350</v>
      </c>
      <c r="W17" s="6" t="s">
        <v>94</v>
      </c>
      <c r="X17" s="5" t="s">
        <v>34</v>
      </c>
      <c r="Y17" s="6" t="s">
        <v>35</v>
      </c>
      <c r="Z17" s="5" t="s">
        <v>45</v>
      </c>
      <c r="AA17" s="6" t="s">
        <v>44</v>
      </c>
      <c r="AB17" s="7">
        <v>7.6663099999999998E-2</v>
      </c>
      <c r="AD17" s="8"/>
      <c r="AF17" s="8"/>
      <c r="AG17" s="8"/>
    </row>
    <row r="18" spans="1:33" x14ac:dyDescent="0.2">
      <c r="A18" s="12">
        <v>4443</v>
      </c>
      <c r="B18" s="13" t="s">
        <v>30</v>
      </c>
      <c r="C18" s="13">
        <v>43318</v>
      </c>
      <c r="D18" s="5">
        <v>64</v>
      </c>
      <c r="E18" s="6" t="s">
        <v>52</v>
      </c>
      <c r="F18" s="5" t="s">
        <v>85</v>
      </c>
      <c r="G18" s="6" t="s">
        <v>86</v>
      </c>
      <c r="H18" s="5" t="str">
        <f>"000068"</f>
        <v>000068</v>
      </c>
      <c r="I18" s="4">
        <v>42734</v>
      </c>
      <c r="J18" s="5" t="str">
        <f>"000235"</f>
        <v>000235</v>
      </c>
      <c r="K18" s="4">
        <v>42734</v>
      </c>
      <c r="L18" s="5" t="str">
        <f>"000446"</f>
        <v>000446</v>
      </c>
      <c r="M18" s="4">
        <v>42734</v>
      </c>
      <c r="N18" s="5">
        <v>17</v>
      </c>
      <c r="O18" s="5" t="str">
        <f>"004098"</f>
        <v>004098</v>
      </c>
      <c r="P18" s="4">
        <v>43301</v>
      </c>
      <c r="Q18" s="7">
        <v>0.98035000000000005</v>
      </c>
      <c r="R18" s="7">
        <v>0.12025</v>
      </c>
      <c r="S18" s="7">
        <v>0.86009999999999998</v>
      </c>
      <c r="T18" s="5">
        <v>159</v>
      </c>
      <c r="U18" s="4">
        <v>43318</v>
      </c>
      <c r="V18" s="5">
        <v>8022975610</v>
      </c>
      <c r="W18" s="6" t="s">
        <v>95</v>
      </c>
      <c r="X18" s="5" t="s">
        <v>31</v>
      </c>
      <c r="Y18" s="6" t="s">
        <v>32</v>
      </c>
      <c r="Z18" s="5" t="s">
        <v>56</v>
      </c>
      <c r="AA18" s="6" t="s">
        <v>57</v>
      </c>
      <c r="AB18" s="7">
        <v>9.8034999999999997E-3</v>
      </c>
      <c r="AD18" s="8"/>
      <c r="AF18" s="8"/>
      <c r="AG18" s="8"/>
    </row>
    <row r="19" spans="1:33" x14ac:dyDescent="0.2">
      <c r="A19" s="12">
        <v>4444</v>
      </c>
      <c r="B19" s="13" t="s">
        <v>30</v>
      </c>
      <c r="C19" s="13">
        <v>43318</v>
      </c>
      <c r="D19" s="5">
        <v>64</v>
      </c>
      <c r="E19" s="6" t="s">
        <v>52</v>
      </c>
      <c r="F19" s="5" t="s">
        <v>87</v>
      </c>
      <c r="G19" s="6" t="s">
        <v>88</v>
      </c>
      <c r="H19" s="5" t="str">
        <f>"000067"</f>
        <v>000067</v>
      </c>
      <c r="I19" s="4">
        <v>42734</v>
      </c>
      <c r="J19" s="5" t="str">
        <f>"000295"</f>
        <v>000295</v>
      </c>
      <c r="K19" s="4">
        <v>42760</v>
      </c>
      <c r="L19" s="5" t="str">
        <f>"000511"</f>
        <v>000511</v>
      </c>
      <c r="M19" s="4">
        <v>42766</v>
      </c>
      <c r="N19" s="5">
        <v>17</v>
      </c>
      <c r="O19" s="5" t="str">
        <f>"004501"</f>
        <v>004501</v>
      </c>
      <c r="P19" s="4">
        <v>43308</v>
      </c>
      <c r="Q19" s="7">
        <v>0.98014999999999997</v>
      </c>
      <c r="R19" s="7">
        <v>0.12015000000000001</v>
      </c>
      <c r="S19" s="7">
        <v>0.86</v>
      </c>
      <c r="T19" s="5">
        <v>159</v>
      </c>
      <c r="U19" s="4">
        <v>43318</v>
      </c>
      <c r="V19" s="5">
        <v>8022975610</v>
      </c>
      <c r="W19" s="6" t="s">
        <v>95</v>
      </c>
      <c r="X19" s="5" t="s">
        <v>31</v>
      </c>
      <c r="Y19" s="6" t="s">
        <v>32</v>
      </c>
      <c r="Z19" s="5" t="s">
        <v>56</v>
      </c>
      <c r="AA19" s="6" t="s">
        <v>57</v>
      </c>
      <c r="AB19" s="7">
        <v>9.8014999999999994E-3</v>
      </c>
      <c r="AD19" s="8"/>
      <c r="AF19" s="8"/>
      <c r="AG19" s="8"/>
    </row>
    <row r="20" spans="1:33" x14ac:dyDescent="0.2">
      <c r="A20" s="12">
        <v>5225</v>
      </c>
      <c r="B20" s="13" t="s">
        <v>38</v>
      </c>
      <c r="C20" s="13">
        <v>43346</v>
      </c>
      <c r="D20" s="5">
        <v>64</v>
      </c>
      <c r="E20" s="6" t="s">
        <v>52</v>
      </c>
      <c r="F20" s="5" t="s">
        <v>96</v>
      </c>
      <c r="G20" s="6" t="s">
        <v>97</v>
      </c>
      <c r="H20" s="5" t="str">
        <f>"000102"</f>
        <v>000102</v>
      </c>
      <c r="I20" s="4">
        <v>43256</v>
      </c>
      <c r="J20" s="5" t="str">
        <f>"000016"</f>
        <v>000016</v>
      </c>
      <c r="K20" s="4">
        <v>43262</v>
      </c>
      <c r="L20" s="5" t="str">
        <f>"000131"</f>
        <v>000131</v>
      </c>
      <c r="M20" s="4">
        <v>43321</v>
      </c>
      <c r="N20" s="5">
        <v>17</v>
      </c>
      <c r="O20" s="5" t="str">
        <f>"005576"</f>
        <v>005576</v>
      </c>
      <c r="P20" s="4">
        <v>43343</v>
      </c>
      <c r="Q20" s="7">
        <v>12.2544</v>
      </c>
      <c r="R20" s="7">
        <v>1.0950500000000001</v>
      </c>
      <c r="S20" s="7">
        <v>11.15935</v>
      </c>
      <c r="T20" s="5">
        <v>186</v>
      </c>
      <c r="U20" s="4">
        <v>43346</v>
      </c>
      <c r="V20" s="5">
        <v>8022975610</v>
      </c>
      <c r="W20" s="6" t="s">
        <v>46</v>
      </c>
      <c r="X20" s="5" t="s">
        <v>39</v>
      </c>
      <c r="Y20" s="6" t="s">
        <v>40</v>
      </c>
      <c r="Z20" s="5" t="s">
        <v>56</v>
      </c>
      <c r="AA20" s="6" t="s">
        <v>57</v>
      </c>
      <c r="AB20" s="7">
        <f>Q20/100</f>
        <v>0.122544</v>
      </c>
      <c r="AD20" s="8"/>
      <c r="AF20" s="8"/>
      <c r="AG20" s="8"/>
    </row>
    <row r="21" spans="1:33" x14ac:dyDescent="0.2">
      <c r="A21" s="12">
        <v>5226</v>
      </c>
      <c r="B21" s="13" t="s">
        <v>38</v>
      </c>
      <c r="C21" s="13">
        <v>43346</v>
      </c>
      <c r="D21" s="5">
        <v>64</v>
      </c>
      <c r="E21" s="6" t="s">
        <v>52</v>
      </c>
      <c r="F21" s="5" t="s">
        <v>98</v>
      </c>
      <c r="G21" s="6" t="s">
        <v>99</v>
      </c>
      <c r="H21" s="5" t="str">
        <f>"000103"</f>
        <v>000103</v>
      </c>
      <c r="I21" s="4">
        <v>43256</v>
      </c>
      <c r="J21" s="5" t="str">
        <f>"000015"</f>
        <v>000015</v>
      </c>
      <c r="K21" s="4">
        <v>43262</v>
      </c>
      <c r="L21" s="5" t="str">
        <f>"000111"</f>
        <v>000111</v>
      </c>
      <c r="M21" s="4">
        <v>43288</v>
      </c>
      <c r="N21" s="5">
        <v>17</v>
      </c>
      <c r="O21" s="5" t="str">
        <f>"005577"</f>
        <v>005577</v>
      </c>
      <c r="P21" s="4">
        <v>43343</v>
      </c>
      <c r="Q21" s="7">
        <v>9.2119</v>
      </c>
      <c r="R21" s="7">
        <v>0.82215000000000005</v>
      </c>
      <c r="S21" s="7">
        <v>8.3897499999999994</v>
      </c>
      <c r="T21" s="5">
        <v>186</v>
      </c>
      <c r="U21" s="4">
        <v>43346</v>
      </c>
      <c r="V21" s="5">
        <v>8022975610</v>
      </c>
      <c r="W21" s="6" t="s">
        <v>46</v>
      </c>
      <c r="X21" s="5" t="s">
        <v>39</v>
      </c>
      <c r="Y21" s="6" t="s">
        <v>40</v>
      </c>
      <c r="Z21" s="5" t="s">
        <v>56</v>
      </c>
      <c r="AA21" s="6" t="s">
        <v>57</v>
      </c>
      <c r="AB21" s="7">
        <f>Q21/100</f>
        <v>9.2119000000000006E-2</v>
      </c>
      <c r="AD21" s="8"/>
      <c r="AF21" s="8"/>
      <c r="AG21" s="8"/>
    </row>
    <row r="22" spans="1:33" x14ac:dyDescent="0.2">
      <c r="A22" s="12">
        <v>5227</v>
      </c>
      <c r="B22" s="13" t="s">
        <v>38</v>
      </c>
      <c r="C22" s="13">
        <v>43346</v>
      </c>
      <c r="D22" s="5">
        <v>64</v>
      </c>
      <c r="E22" s="6" t="s">
        <v>52</v>
      </c>
      <c r="F22" s="5" t="s">
        <v>100</v>
      </c>
      <c r="G22" s="6" t="s">
        <v>101</v>
      </c>
      <c r="H22" s="5" t="str">
        <f>"000004"</f>
        <v>000004</v>
      </c>
      <c r="I22" s="4">
        <v>42946</v>
      </c>
      <c r="J22" s="5" t="str">
        <f>"000007"</f>
        <v>000007</v>
      </c>
      <c r="K22" s="4">
        <v>43014</v>
      </c>
      <c r="L22" s="5" t="str">
        <f>"000023"</f>
        <v>000023</v>
      </c>
      <c r="M22" s="4">
        <v>43039</v>
      </c>
      <c r="N22" s="5">
        <v>17</v>
      </c>
      <c r="O22" s="5" t="str">
        <f>"005664"</f>
        <v>005664</v>
      </c>
      <c r="P22" s="4">
        <v>43350</v>
      </c>
      <c r="Q22" s="7">
        <v>0.28029999999999999</v>
      </c>
      <c r="R22" s="7">
        <v>9.3500000000000007E-3</v>
      </c>
      <c r="S22" s="7">
        <v>0.27095000000000002</v>
      </c>
      <c r="T22" s="5">
        <v>191</v>
      </c>
      <c r="U22" s="4">
        <v>43346</v>
      </c>
      <c r="V22" s="5">
        <v>9035081899</v>
      </c>
      <c r="W22" s="6" t="s">
        <v>102</v>
      </c>
      <c r="X22" s="5" t="s">
        <v>31</v>
      </c>
      <c r="Y22" s="6" t="s">
        <v>32</v>
      </c>
      <c r="Z22" s="5" t="s">
        <v>56</v>
      </c>
      <c r="AA22" s="6" t="s">
        <v>57</v>
      </c>
      <c r="AB22" s="7">
        <f>Q22/100</f>
        <v>2.8029999999999999E-3</v>
      </c>
      <c r="AD22" s="8"/>
      <c r="AF22" s="8"/>
      <c r="AG22" s="8"/>
    </row>
    <row r="23" spans="1:33" x14ac:dyDescent="0.2">
      <c r="A23" s="12">
        <v>5228</v>
      </c>
      <c r="B23" s="13" t="s">
        <v>38</v>
      </c>
      <c r="C23" s="13">
        <v>43346</v>
      </c>
      <c r="D23" s="5">
        <v>64</v>
      </c>
      <c r="E23" s="6" t="s">
        <v>52</v>
      </c>
      <c r="F23" s="5" t="s">
        <v>103</v>
      </c>
      <c r="G23" s="6" t="s">
        <v>104</v>
      </c>
      <c r="H23" s="5" t="str">
        <f>"000083"</f>
        <v>000083</v>
      </c>
      <c r="I23" s="4">
        <v>40718</v>
      </c>
      <c r="J23" s="5" t="str">
        <f>"000381"</f>
        <v>000381</v>
      </c>
      <c r="K23" s="4">
        <v>42824</v>
      </c>
      <c r="L23" s="5" t="str">
        <f>"000650"</f>
        <v>000650</v>
      </c>
      <c r="M23" s="4">
        <v>42825</v>
      </c>
      <c r="N23" s="5">
        <v>11</v>
      </c>
      <c r="O23" s="5" t="str">
        <f>"005316"</f>
        <v>005316</v>
      </c>
      <c r="P23" s="4">
        <v>43333</v>
      </c>
      <c r="Q23" s="7">
        <v>10.4758</v>
      </c>
      <c r="R23" s="7">
        <v>1.3625</v>
      </c>
      <c r="S23" s="7">
        <v>9.1133000000000006</v>
      </c>
      <c r="T23" s="5">
        <v>193</v>
      </c>
      <c r="U23" s="4">
        <v>43346</v>
      </c>
      <c r="V23" s="5">
        <v>8022975610</v>
      </c>
      <c r="W23" s="6" t="s">
        <v>105</v>
      </c>
      <c r="X23" s="5" t="s">
        <v>106</v>
      </c>
      <c r="Y23" s="6" t="s">
        <v>107</v>
      </c>
      <c r="Z23" s="5" t="s">
        <v>56</v>
      </c>
      <c r="AA23" s="6" t="s">
        <v>57</v>
      </c>
      <c r="AB23" s="7">
        <f>Q23/100</f>
        <v>0.10475799999999999</v>
      </c>
      <c r="AD23" s="8"/>
      <c r="AF23" s="8"/>
      <c r="AG23" s="8"/>
    </row>
    <row r="24" spans="1:33" x14ac:dyDescent="0.2">
      <c r="A24" s="12">
        <v>5459</v>
      </c>
      <c r="B24" s="13" t="s">
        <v>38</v>
      </c>
      <c r="C24" s="13">
        <v>43357</v>
      </c>
      <c r="D24" s="5">
        <v>64</v>
      </c>
      <c r="E24" s="6" t="s">
        <v>52</v>
      </c>
      <c r="F24" s="5" t="s">
        <v>108</v>
      </c>
      <c r="G24" s="6" t="s">
        <v>109</v>
      </c>
      <c r="H24" s="5" t="str">
        <f>"000076"</f>
        <v>000076</v>
      </c>
      <c r="I24" s="4">
        <v>42913</v>
      </c>
      <c r="J24" s="5" t="str">
        <f>"000050"</f>
        <v>000050</v>
      </c>
      <c r="K24" s="4">
        <v>42916</v>
      </c>
      <c r="L24" s="5" t="str">
        <f>"000098"</f>
        <v>000098</v>
      </c>
      <c r="M24" s="4">
        <v>42916</v>
      </c>
      <c r="N24" s="5">
        <v>17</v>
      </c>
      <c r="O24" s="5" t="str">
        <f>"005641"</f>
        <v>005641</v>
      </c>
      <c r="P24" s="4">
        <v>43349</v>
      </c>
      <c r="Q24" s="7">
        <v>14.8505</v>
      </c>
      <c r="R24" s="7">
        <v>0.96250000000000002</v>
      </c>
      <c r="S24" s="7">
        <v>13.888</v>
      </c>
      <c r="T24" s="5">
        <v>203</v>
      </c>
      <c r="U24" s="4">
        <v>43357</v>
      </c>
      <c r="V24" s="5">
        <v>8022975610</v>
      </c>
      <c r="W24" s="6" t="s">
        <v>110</v>
      </c>
      <c r="X24" s="5" t="s">
        <v>31</v>
      </c>
      <c r="Y24" s="6" t="s">
        <v>32</v>
      </c>
      <c r="Z24" s="5" t="s">
        <v>56</v>
      </c>
      <c r="AA24" s="6" t="s">
        <v>57</v>
      </c>
      <c r="AB24" s="7">
        <f>Q24/100</f>
        <v>0.148505</v>
      </c>
      <c r="AD24" s="8"/>
      <c r="AF24" s="8"/>
      <c r="AG24" s="8"/>
    </row>
    <row r="25" spans="1:33" x14ac:dyDescent="0.2">
      <c r="A25" s="12">
        <v>5460</v>
      </c>
      <c r="B25" s="13" t="s">
        <v>38</v>
      </c>
      <c r="C25" s="13">
        <v>43357</v>
      </c>
      <c r="D25" s="5">
        <v>64</v>
      </c>
      <c r="E25" s="6" t="s">
        <v>52</v>
      </c>
      <c r="F25" s="5" t="s">
        <v>100</v>
      </c>
      <c r="G25" s="6" t="s">
        <v>101</v>
      </c>
      <c r="H25" s="5" t="str">
        <f>"000004"</f>
        <v>000004</v>
      </c>
      <c r="I25" s="4">
        <v>42946</v>
      </c>
      <c r="J25" s="5" t="str">
        <f>"000007"</f>
        <v>000007</v>
      </c>
      <c r="K25" s="4">
        <v>43014</v>
      </c>
      <c r="L25" s="5" t="str">
        <f>"000023"</f>
        <v>000023</v>
      </c>
      <c r="M25" s="4">
        <v>43039</v>
      </c>
      <c r="N25" s="5">
        <v>17</v>
      </c>
      <c r="O25" s="5" t="str">
        <f>"005664"</f>
        <v>005664</v>
      </c>
      <c r="P25" s="4">
        <v>43350</v>
      </c>
      <c r="Q25" s="7">
        <v>7.9325000000000001</v>
      </c>
      <c r="R25" s="7">
        <v>0.38109999999999999</v>
      </c>
      <c r="S25" s="7">
        <v>7.5514000000000001</v>
      </c>
      <c r="T25" s="5">
        <v>204</v>
      </c>
      <c r="U25" s="4">
        <v>43357</v>
      </c>
      <c r="V25" s="5">
        <v>8022975610</v>
      </c>
      <c r="W25" s="6" t="s">
        <v>111</v>
      </c>
      <c r="X25" s="5" t="s">
        <v>31</v>
      </c>
      <c r="Y25" s="6" t="s">
        <v>32</v>
      </c>
      <c r="Z25" s="5" t="s">
        <v>56</v>
      </c>
      <c r="AA25" s="6" t="s">
        <v>57</v>
      </c>
      <c r="AB25" s="7">
        <f>Q25/100</f>
        <v>7.9325000000000007E-2</v>
      </c>
      <c r="AD25" s="8"/>
      <c r="AF25" s="8"/>
      <c r="AG25" s="8"/>
    </row>
    <row r="26" spans="1:33" x14ac:dyDescent="0.2">
      <c r="A26" s="12">
        <v>6062</v>
      </c>
      <c r="B26" s="13" t="s">
        <v>42</v>
      </c>
      <c r="C26" s="13">
        <v>43385</v>
      </c>
      <c r="D26" s="5">
        <v>64</v>
      </c>
      <c r="E26" s="6" t="s">
        <v>52</v>
      </c>
      <c r="F26" s="5" t="s">
        <v>112</v>
      </c>
      <c r="G26" s="6" t="s">
        <v>113</v>
      </c>
      <c r="H26" s="5" t="str">
        <f>"000117"</f>
        <v>000117</v>
      </c>
      <c r="I26" s="4">
        <v>42800</v>
      </c>
      <c r="J26" s="5" t="str">
        <f>"000004"</f>
        <v>000004</v>
      </c>
      <c r="K26" s="4">
        <v>42850</v>
      </c>
      <c r="L26" s="5" t="str">
        <f>"000022"</f>
        <v>000022</v>
      </c>
      <c r="M26" s="4">
        <v>42853</v>
      </c>
      <c r="N26" s="5">
        <v>17</v>
      </c>
      <c r="O26" s="5" t="str">
        <f>"006011"</f>
        <v>006011</v>
      </c>
      <c r="P26" s="4">
        <v>43374</v>
      </c>
      <c r="Q26" s="7">
        <v>2.50095</v>
      </c>
      <c r="R26" s="7">
        <v>0.16514999999999999</v>
      </c>
      <c r="S26" s="7">
        <v>2.3357999999999999</v>
      </c>
      <c r="T26" s="5">
        <v>230</v>
      </c>
      <c r="U26" s="4">
        <v>43385</v>
      </c>
      <c r="V26" s="5">
        <v>8022975610</v>
      </c>
      <c r="W26" s="6" t="s">
        <v>84</v>
      </c>
      <c r="X26" s="5" t="s">
        <v>31</v>
      </c>
      <c r="Y26" s="6" t="s">
        <v>32</v>
      </c>
      <c r="Z26" s="5" t="s">
        <v>56</v>
      </c>
      <c r="AA26" s="6" t="s">
        <v>57</v>
      </c>
      <c r="AB26" s="7">
        <f>Q26/100</f>
        <v>2.50095E-2</v>
      </c>
      <c r="AD26" s="8"/>
      <c r="AF26" s="8"/>
      <c r="AG26" s="8"/>
    </row>
    <row r="27" spans="1:33" x14ac:dyDescent="0.2">
      <c r="A27" s="12">
        <v>6063</v>
      </c>
      <c r="B27" s="13" t="s">
        <v>42</v>
      </c>
      <c r="C27" s="13">
        <v>43385</v>
      </c>
      <c r="D27" s="5">
        <v>64</v>
      </c>
      <c r="E27" s="6" t="s">
        <v>52</v>
      </c>
      <c r="F27" s="5" t="s">
        <v>114</v>
      </c>
      <c r="G27" s="6" t="s">
        <v>115</v>
      </c>
      <c r="H27" s="5" t="str">
        <f>"000459"</f>
        <v>000459</v>
      </c>
      <c r="I27" s="4">
        <v>41346</v>
      </c>
      <c r="J27" s="5" t="str">
        <f>"000206"</f>
        <v>000206</v>
      </c>
      <c r="K27" s="4">
        <v>41726</v>
      </c>
      <c r="L27" s="5" t="str">
        <f>"000379"</f>
        <v>000379</v>
      </c>
      <c r="M27" s="4">
        <v>41727</v>
      </c>
      <c r="N27" s="5">
        <v>13</v>
      </c>
      <c r="O27" s="5" t="str">
        <f>"006079"</f>
        <v>006079</v>
      </c>
      <c r="P27" s="4">
        <v>43374</v>
      </c>
      <c r="Q27" s="7">
        <v>2.4918499999999999</v>
      </c>
      <c r="R27" s="7">
        <v>0.31045</v>
      </c>
      <c r="S27" s="7">
        <v>2.1814</v>
      </c>
      <c r="T27" s="5">
        <v>231</v>
      </c>
      <c r="U27" s="4">
        <v>43385</v>
      </c>
      <c r="V27" s="5">
        <v>8022975610</v>
      </c>
      <c r="W27" s="6" t="s">
        <v>116</v>
      </c>
      <c r="X27" s="5" t="s">
        <v>31</v>
      </c>
      <c r="Y27" s="6" t="s">
        <v>32</v>
      </c>
      <c r="Z27" s="5" t="s">
        <v>56</v>
      </c>
      <c r="AA27" s="6" t="s">
        <v>57</v>
      </c>
      <c r="AB27" s="7">
        <f>Q27/100</f>
        <v>2.49185E-2</v>
      </c>
      <c r="AD27" s="8"/>
      <c r="AF27" s="8"/>
      <c r="AG27" s="8"/>
    </row>
    <row r="28" spans="1:33" x14ac:dyDescent="0.2">
      <c r="A28" s="12">
        <v>6064</v>
      </c>
      <c r="B28" s="13" t="s">
        <v>42</v>
      </c>
      <c r="C28" s="13">
        <v>43385</v>
      </c>
      <c r="D28" s="5">
        <v>64</v>
      </c>
      <c r="E28" s="6" t="s">
        <v>52</v>
      </c>
      <c r="F28" s="5" t="s">
        <v>53</v>
      </c>
      <c r="G28" s="6" t="s">
        <v>117</v>
      </c>
      <c r="H28" s="5" t="str">
        <f>"000175"</f>
        <v>000175</v>
      </c>
      <c r="I28" s="4">
        <v>43124</v>
      </c>
      <c r="J28" s="5" t="str">
        <f>"000088"</f>
        <v>000088</v>
      </c>
      <c r="K28" s="4">
        <v>43183</v>
      </c>
      <c r="L28" s="5" t="str">
        <f>"000137"</f>
        <v>000137</v>
      </c>
      <c r="M28" s="4">
        <v>43186</v>
      </c>
      <c r="N28" s="5">
        <v>17</v>
      </c>
      <c r="O28" s="5" t="str">
        <f>"001153"</f>
        <v>001153</v>
      </c>
      <c r="P28" s="4">
        <v>43228</v>
      </c>
      <c r="Q28" s="7">
        <v>30.758849999999999</v>
      </c>
      <c r="R28" s="7">
        <v>1.1230500000000001</v>
      </c>
      <c r="S28" s="7">
        <v>29.6358</v>
      </c>
      <c r="T28" s="5">
        <v>233</v>
      </c>
      <c r="U28" s="4">
        <v>43385</v>
      </c>
      <c r="V28" s="5">
        <v>8022975610</v>
      </c>
      <c r="W28" s="6" t="s">
        <v>55</v>
      </c>
      <c r="X28" s="5" t="s">
        <v>28</v>
      </c>
      <c r="Y28" s="6" t="s">
        <v>29</v>
      </c>
      <c r="Z28" s="5" t="s">
        <v>56</v>
      </c>
      <c r="AA28" s="6" t="s">
        <v>57</v>
      </c>
      <c r="AB28" s="7">
        <f>Q28/100</f>
        <v>0.30758849999999999</v>
      </c>
      <c r="AD28" s="8"/>
      <c r="AF28" s="8"/>
      <c r="AG28" s="8"/>
    </row>
    <row r="29" spans="1:33" x14ac:dyDescent="0.2">
      <c r="A29" s="12">
        <v>6744</v>
      </c>
      <c r="B29" s="13" t="s">
        <v>42</v>
      </c>
      <c r="C29" s="13">
        <v>43390</v>
      </c>
      <c r="D29" s="5">
        <v>64</v>
      </c>
      <c r="E29" s="6" t="s">
        <v>52</v>
      </c>
      <c r="F29" s="5" t="s">
        <v>118</v>
      </c>
      <c r="G29" s="6" t="s">
        <v>119</v>
      </c>
      <c r="H29" s="5" t="str">
        <f>"000267"</f>
        <v>000267</v>
      </c>
      <c r="I29" s="4">
        <v>43331</v>
      </c>
      <c r="J29" s="5" t="str">
        <f>"000043"</f>
        <v>000043</v>
      </c>
      <c r="K29" s="4">
        <v>43342</v>
      </c>
      <c r="L29" s="5" t="str">
        <f>"000156"</f>
        <v>000156</v>
      </c>
      <c r="M29" s="4">
        <v>43362</v>
      </c>
      <c r="N29" s="5">
        <v>17</v>
      </c>
      <c r="O29" s="5" t="str">
        <f>"006814"</f>
        <v>006814</v>
      </c>
      <c r="P29" s="4">
        <v>43389</v>
      </c>
      <c r="Q29" s="7">
        <v>8.97105</v>
      </c>
      <c r="R29" s="7">
        <v>0.40505000000000002</v>
      </c>
      <c r="S29" s="7">
        <v>8.5660000000000007</v>
      </c>
      <c r="T29" s="5">
        <v>245</v>
      </c>
      <c r="U29" s="4">
        <v>43390</v>
      </c>
      <c r="V29" s="5">
        <v>8022975610</v>
      </c>
      <c r="W29" s="6" t="s">
        <v>43</v>
      </c>
      <c r="X29" s="5" t="s">
        <v>39</v>
      </c>
      <c r="Y29" s="6" t="s">
        <v>40</v>
      </c>
      <c r="Z29" s="5" t="s">
        <v>56</v>
      </c>
      <c r="AA29" s="6" t="s">
        <v>57</v>
      </c>
      <c r="AB29" s="7">
        <f>Q29/100</f>
        <v>8.9710499999999999E-2</v>
      </c>
      <c r="AD29" s="8"/>
      <c r="AF29" s="8"/>
      <c r="AG29" s="8"/>
    </row>
    <row r="30" spans="1:33" x14ac:dyDescent="0.2">
      <c r="A30" s="12">
        <v>6927</v>
      </c>
      <c r="B30" s="13" t="s">
        <v>42</v>
      </c>
      <c r="C30" s="13">
        <v>43402</v>
      </c>
      <c r="D30" s="5">
        <v>64</v>
      </c>
      <c r="E30" s="6" t="s">
        <v>52</v>
      </c>
      <c r="F30" s="5" t="s">
        <v>53</v>
      </c>
      <c r="G30" s="6" t="s">
        <v>117</v>
      </c>
      <c r="H30" s="5" t="str">
        <f>"000175"</f>
        <v>000175</v>
      </c>
      <c r="I30" s="4">
        <v>43124</v>
      </c>
      <c r="J30" s="5" t="str">
        <f>"000088"</f>
        <v>000088</v>
      </c>
      <c r="K30" s="4">
        <v>43183</v>
      </c>
      <c r="L30" s="5" t="str">
        <f>"000137"</f>
        <v>000137</v>
      </c>
      <c r="M30" s="4">
        <v>43186</v>
      </c>
      <c r="N30" s="5">
        <v>17</v>
      </c>
      <c r="O30" s="5" t="str">
        <f>"001153"</f>
        <v>001153</v>
      </c>
      <c r="P30" s="4">
        <v>43228</v>
      </c>
      <c r="Q30" s="7">
        <v>220.18600000000001</v>
      </c>
      <c r="R30" s="7">
        <v>12.220499999999999</v>
      </c>
      <c r="S30" s="7">
        <v>207.96549999999999</v>
      </c>
      <c r="T30" s="5">
        <v>252</v>
      </c>
      <c r="U30" s="4">
        <v>43402</v>
      </c>
      <c r="V30" s="5">
        <v>8022975610</v>
      </c>
      <c r="W30" s="6" t="s">
        <v>55</v>
      </c>
      <c r="X30" s="5" t="s">
        <v>28</v>
      </c>
      <c r="Y30" s="6" t="s">
        <v>29</v>
      </c>
      <c r="Z30" s="5" t="s">
        <v>56</v>
      </c>
      <c r="AA30" s="6" t="s">
        <v>57</v>
      </c>
      <c r="AB30" s="7">
        <f>Q30/100</f>
        <v>2.2018599999999999</v>
      </c>
      <c r="AD30" s="8"/>
      <c r="AF30" s="8"/>
      <c r="AG30" s="8"/>
    </row>
    <row r="31" spans="1:33" x14ac:dyDescent="0.2">
      <c r="A31" s="12">
        <v>7728</v>
      </c>
      <c r="B31" s="13" t="s">
        <v>41</v>
      </c>
      <c r="C31" s="13">
        <v>43448</v>
      </c>
      <c r="D31" s="5">
        <v>64</v>
      </c>
      <c r="E31" s="6" t="s">
        <v>52</v>
      </c>
      <c r="F31" s="5" t="s">
        <v>120</v>
      </c>
      <c r="G31" s="6" t="s">
        <v>121</v>
      </c>
      <c r="H31" s="5" t="str">
        <f>"000035"</f>
        <v>000035</v>
      </c>
      <c r="I31" s="4">
        <v>43023</v>
      </c>
      <c r="J31" s="5" t="str">
        <f>"000001"</f>
        <v>000001</v>
      </c>
      <c r="K31" s="4">
        <v>42825</v>
      </c>
      <c r="L31" s="5" t="str">
        <f>"000020"</f>
        <v>000020</v>
      </c>
      <c r="M31" s="4">
        <v>43039</v>
      </c>
      <c r="N31" s="5">
        <v>11</v>
      </c>
      <c r="O31" s="5" t="str">
        <f>"007879"</f>
        <v>007879</v>
      </c>
      <c r="P31" s="4">
        <v>43445</v>
      </c>
      <c r="Q31" s="7">
        <v>3.1349999999999998</v>
      </c>
      <c r="R31" s="7">
        <v>0.31524999999999997</v>
      </c>
      <c r="S31" s="7">
        <v>2.81975</v>
      </c>
      <c r="T31" s="5">
        <v>292</v>
      </c>
      <c r="U31" s="4">
        <v>43448</v>
      </c>
      <c r="V31" s="5">
        <v>9916479734</v>
      </c>
      <c r="W31" s="6" t="s">
        <v>43</v>
      </c>
      <c r="X31" s="5" t="s">
        <v>122</v>
      </c>
      <c r="Y31" s="6" t="s">
        <v>123</v>
      </c>
      <c r="Z31" s="5" t="s">
        <v>56</v>
      </c>
      <c r="AA31" s="6" t="s">
        <v>57</v>
      </c>
      <c r="AB31" s="7">
        <f>Q31/100</f>
        <v>3.1349999999999996E-2</v>
      </c>
      <c r="AD31" s="8"/>
      <c r="AF31" s="8"/>
      <c r="AG31" s="8"/>
    </row>
    <row r="32" spans="1:33" x14ac:dyDescent="0.2">
      <c r="A32" s="12">
        <v>7902</v>
      </c>
      <c r="B32" s="13" t="s">
        <v>41</v>
      </c>
      <c r="C32" s="13">
        <v>43454</v>
      </c>
      <c r="D32" s="5">
        <v>64</v>
      </c>
      <c r="E32" s="6" t="s">
        <v>52</v>
      </c>
      <c r="F32" s="5" t="s">
        <v>124</v>
      </c>
      <c r="G32" s="6" t="s">
        <v>125</v>
      </c>
      <c r="H32" s="5" t="str">
        <f>"000092"</f>
        <v>000092</v>
      </c>
      <c r="I32" s="4">
        <v>43067</v>
      </c>
      <c r="J32" s="5" t="str">
        <f>"000051"</f>
        <v>000051</v>
      </c>
      <c r="K32" s="4">
        <v>43124</v>
      </c>
      <c r="L32" s="5" t="str">
        <f>"000099"</f>
        <v>000099</v>
      </c>
      <c r="M32" s="4">
        <v>43152</v>
      </c>
      <c r="N32" s="5">
        <v>17</v>
      </c>
      <c r="O32" s="5" t="str">
        <f>"008000"</f>
        <v>008000</v>
      </c>
      <c r="P32" s="4">
        <v>43448</v>
      </c>
      <c r="Q32" s="7">
        <v>18.539750000000002</v>
      </c>
      <c r="R32" s="7">
        <v>1.0321499999999999</v>
      </c>
      <c r="S32" s="7">
        <v>17.5076</v>
      </c>
      <c r="T32" s="5">
        <v>298</v>
      </c>
      <c r="U32" s="4">
        <v>43454</v>
      </c>
      <c r="V32" s="5">
        <v>8022975610</v>
      </c>
      <c r="W32" s="6" t="s">
        <v>126</v>
      </c>
      <c r="X32" s="5" t="s">
        <v>31</v>
      </c>
      <c r="Y32" s="6" t="s">
        <v>32</v>
      </c>
      <c r="Z32" s="5" t="s">
        <v>56</v>
      </c>
      <c r="AA32" s="6" t="s">
        <v>57</v>
      </c>
      <c r="AB32" s="7">
        <f>Q32/100</f>
        <v>0.18539750000000002</v>
      </c>
      <c r="AD32" s="8"/>
      <c r="AF32" s="8"/>
      <c r="AG3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2019-01-14T13:58:34Z</dcterms:modified>
</cp:coreProperties>
</file>